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-ROG\Downloads\"/>
    </mc:Choice>
  </mc:AlternateContent>
  <xr:revisionPtr revIDLastSave="0" documentId="13_ncr:1_{061E03A3-71BB-4630-AD3D-397E6B217BC0}" xr6:coauthVersionLast="47" xr6:coauthVersionMax="47" xr10:uidLastSave="{00000000-0000-0000-0000-000000000000}"/>
  <bookViews>
    <workbookView xWindow="-110" yWindow="-110" windowWidth="18480" windowHeight="11020" activeTab="4" xr2:uid="{00000000-000D-0000-FFFF-FFFF00000000}"/>
  </bookViews>
  <sheets>
    <sheet name="ข้อมูลทั่วไป" sheetId="1" r:id="rId1"/>
    <sheet name="การใช้ทรัพยากร" sheetId="2" r:id="rId2"/>
    <sheet name="CH4" sheetId="3" r:id="rId3"/>
    <sheet name="สรุปการคำนวณ CF" sheetId="4" r:id="rId4"/>
    <sheet name="กราฟ 6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2" i="4" l="1"/>
  <c r="T21" i="4"/>
  <c r="AE28" i="4"/>
  <c r="AD28" i="4"/>
  <c r="AB28" i="4"/>
  <c r="Z28" i="4"/>
  <c r="X28" i="4"/>
  <c r="V28" i="4"/>
  <c r="T28" i="4"/>
  <c r="R28" i="4"/>
  <c r="P28" i="4"/>
  <c r="N28" i="4"/>
  <c r="L28" i="4"/>
  <c r="J28" i="4"/>
  <c r="H28" i="4"/>
  <c r="AE21" i="4"/>
  <c r="AD21" i="4"/>
  <c r="AB21" i="4"/>
  <c r="Z21" i="4"/>
  <c r="X21" i="4"/>
  <c r="V21" i="4"/>
  <c r="R21" i="4"/>
  <c r="P21" i="4"/>
  <c r="N21" i="4"/>
  <c r="L21" i="4"/>
  <c r="J21" i="4"/>
  <c r="H21" i="4"/>
  <c r="AD27" i="4"/>
  <c r="AB27" i="4"/>
  <c r="Z27" i="4"/>
  <c r="X27" i="4"/>
  <c r="V27" i="4"/>
  <c r="T27" i="4"/>
  <c r="R27" i="4"/>
  <c r="P27" i="4"/>
  <c r="N27" i="4"/>
  <c r="L27" i="4"/>
  <c r="J27" i="4"/>
  <c r="H27" i="4"/>
  <c r="AD26" i="4"/>
  <c r="AB26" i="4"/>
  <c r="Z26" i="4"/>
  <c r="X26" i="4"/>
  <c r="V26" i="4"/>
  <c r="T26" i="4"/>
  <c r="R26" i="4"/>
  <c r="P26" i="4"/>
  <c r="N26" i="4"/>
  <c r="L26" i="4"/>
  <c r="J26" i="4"/>
  <c r="H26" i="4"/>
  <c r="AD25" i="4"/>
  <c r="AB25" i="4"/>
  <c r="Z25" i="4"/>
  <c r="X25" i="4"/>
  <c r="V25" i="4"/>
  <c r="T25" i="4"/>
  <c r="R25" i="4"/>
  <c r="P25" i="4"/>
  <c r="N25" i="4"/>
  <c r="L25" i="4"/>
  <c r="J25" i="4"/>
  <c r="H25" i="4"/>
  <c r="AD24" i="4"/>
  <c r="AB24" i="4"/>
  <c r="Z24" i="4"/>
  <c r="X24" i="4"/>
  <c r="V24" i="4"/>
  <c r="T24" i="4"/>
  <c r="R24" i="4"/>
  <c r="P24" i="4"/>
  <c r="N24" i="4"/>
  <c r="L24" i="4"/>
  <c r="J24" i="4"/>
  <c r="H24" i="4"/>
  <c r="AD22" i="4"/>
  <c r="AB22" i="4"/>
  <c r="Z22" i="4"/>
  <c r="X22" i="4"/>
  <c r="V22" i="4"/>
  <c r="R22" i="4"/>
  <c r="P22" i="4"/>
  <c r="N22" i="4"/>
  <c r="L22" i="4"/>
  <c r="J22" i="4"/>
  <c r="H22" i="4"/>
  <c r="AD20" i="4"/>
  <c r="AB20" i="4"/>
  <c r="Z20" i="4"/>
  <c r="X20" i="4"/>
  <c r="V20" i="4"/>
  <c r="T20" i="4"/>
  <c r="R20" i="4"/>
  <c r="P20" i="4"/>
  <c r="N20" i="4"/>
  <c r="L20" i="4"/>
  <c r="J20" i="4"/>
  <c r="H20" i="4"/>
  <c r="AD19" i="4"/>
  <c r="AB19" i="4"/>
  <c r="Z19" i="4"/>
  <c r="X19" i="4"/>
  <c r="V19" i="4"/>
  <c r="T19" i="4"/>
  <c r="R19" i="4"/>
  <c r="P19" i="4"/>
  <c r="N19" i="4"/>
  <c r="L19" i="4"/>
  <c r="J19" i="4"/>
  <c r="H19" i="4"/>
  <c r="AC17" i="4"/>
  <c r="AD17" i="4" s="1"/>
  <c r="U17" i="4"/>
  <c r="V17" i="4" s="1"/>
  <c r="M17" i="4"/>
  <c r="N17" i="4" s="1"/>
  <c r="AD16" i="4"/>
  <c r="AB16" i="4"/>
  <c r="Z16" i="4"/>
  <c r="X16" i="4"/>
  <c r="V16" i="4"/>
  <c r="T16" i="4"/>
  <c r="R16" i="4"/>
  <c r="P16" i="4"/>
  <c r="N16" i="4"/>
  <c r="L16" i="4"/>
  <c r="J16" i="4"/>
  <c r="H16" i="4"/>
  <c r="AD15" i="4"/>
  <c r="AB15" i="4"/>
  <c r="Z15" i="4"/>
  <c r="X15" i="4"/>
  <c r="V15" i="4"/>
  <c r="T15" i="4"/>
  <c r="R15" i="4"/>
  <c r="P15" i="4"/>
  <c r="N15" i="4"/>
  <c r="L15" i="4"/>
  <c r="J15" i="4"/>
  <c r="H15" i="4"/>
  <c r="AD14" i="4"/>
  <c r="AB14" i="4"/>
  <c r="Z14" i="4"/>
  <c r="X14" i="4"/>
  <c r="V14" i="4"/>
  <c r="T14" i="4"/>
  <c r="R14" i="4"/>
  <c r="P14" i="4"/>
  <c r="N14" i="4"/>
  <c r="L14" i="4"/>
  <c r="J14" i="4"/>
  <c r="H14" i="4"/>
  <c r="AD13" i="4"/>
  <c r="AB13" i="4"/>
  <c r="Z13" i="4"/>
  <c r="X13" i="4"/>
  <c r="V13" i="4"/>
  <c r="T13" i="4"/>
  <c r="R13" i="4"/>
  <c r="P13" i="4"/>
  <c r="N13" i="4"/>
  <c r="L13" i="4"/>
  <c r="J13" i="4"/>
  <c r="H13" i="4"/>
  <c r="AD12" i="4"/>
  <c r="AB12" i="4"/>
  <c r="Z12" i="4"/>
  <c r="X12" i="4"/>
  <c r="V12" i="4"/>
  <c r="T12" i="4"/>
  <c r="R12" i="4"/>
  <c r="P12" i="4"/>
  <c r="N12" i="4"/>
  <c r="L12" i="4"/>
  <c r="J12" i="4"/>
  <c r="H12" i="4"/>
  <c r="AD10" i="4"/>
  <c r="AB10" i="4"/>
  <c r="Z10" i="4"/>
  <c r="X10" i="4"/>
  <c r="V10" i="4"/>
  <c r="T10" i="4"/>
  <c r="R10" i="4"/>
  <c r="P10" i="4"/>
  <c r="N10" i="4"/>
  <c r="L10" i="4"/>
  <c r="J10" i="4"/>
  <c r="H10" i="4"/>
  <c r="AD9" i="4"/>
  <c r="AB9" i="4"/>
  <c r="Z9" i="4"/>
  <c r="X9" i="4"/>
  <c r="V9" i="4"/>
  <c r="T9" i="4"/>
  <c r="R9" i="4"/>
  <c r="P9" i="4"/>
  <c r="N9" i="4"/>
  <c r="L9" i="4"/>
  <c r="J9" i="4"/>
  <c r="H9" i="4"/>
  <c r="K12" i="3"/>
  <c r="U18" i="4" s="1"/>
  <c r="V18" i="4" s="1"/>
  <c r="J12" i="3"/>
  <c r="S18" i="4" s="1"/>
  <c r="T18" i="4" s="1"/>
  <c r="I12" i="3"/>
  <c r="Q18" i="4" s="1"/>
  <c r="R18" i="4" s="1"/>
  <c r="O10" i="3"/>
  <c r="O12" i="3" s="1"/>
  <c r="AC18" i="4" s="1"/>
  <c r="AD18" i="4" s="1"/>
  <c r="N10" i="3"/>
  <c r="N12" i="3" s="1"/>
  <c r="AA18" i="4" s="1"/>
  <c r="AB18" i="4" s="1"/>
  <c r="M10" i="3"/>
  <c r="M12" i="3" s="1"/>
  <c r="Y18" i="4" s="1"/>
  <c r="Z18" i="4" s="1"/>
  <c r="L10" i="3"/>
  <c r="L12" i="3" s="1"/>
  <c r="W18" i="4" s="1"/>
  <c r="X18" i="4" s="1"/>
  <c r="K10" i="3"/>
  <c r="J10" i="3"/>
  <c r="I10" i="3"/>
  <c r="H10" i="3"/>
  <c r="H12" i="3" s="1"/>
  <c r="O18" i="4" s="1"/>
  <c r="P18" i="4" s="1"/>
  <c r="G10" i="3"/>
  <c r="P10" i="3" s="1"/>
  <c r="F10" i="3"/>
  <c r="F12" i="3" s="1"/>
  <c r="K18" i="4" s="1"/>
  <c r="L18" i="4" s="1"/>
  <c r="E10" i="3"/>
  <c r="E12" i="3" s="1"/>
  <c r="I18" i="4" s="1"/>
  <c r="J18" i="4" s="1"/>
  <c r="D10" i="3"/>
  <c r="D12" i="3" s="1"/>
  <c r="P9" i="3"/>
  <c r="O8" i="3"/>
  <c r="N8" i="3"/>
  <c r="AA17" i="4" s="1"/>
  <c r="AB17" i="4" s="1"/>
  <c r="M8" i="3"/>
  <c r="Y17" i="4" s="1"/>
  <c r="Z17" i="4" s="1"/>
  <c r="L8" i="3"/>
  <c r="W17" i="4" s="1"/>
  <c r="X17" i="4" s="1"/>
  <c r="K8" i="3"/>
  <c r="J8" i="3"/>
  <c r="S17" i="4" s="1"/>
  <c r="T17" i="4" s="1"/>
  <c r="I8" i="3"/>
  <c r="Q17" i="4" s="1"/>
  <c r="R17" i="4" s="1"/>
  <c r="H8" i="3"/>
  <c r="O17" i="4" s="1"/>
  <c r="P17" i="4" s="1"/>
  <c r="G8" i="3"/>
  <c r="F8" i="3"/>
  <c r="K17" i="4" s="1"/>
  <c r="L17" i="4" s="1"/>
  <c r="E8" i="3"/>
  <c r="I17" i="4" s="1"/>
  <c r="J17" i="4" s="1"/>
  <c r="D8" i="3"/>
  <c r="P8" i="3" s="1"/>
  <c r="P7" i="3"/>
  <c r="P6" i="3"/>
  <c r="P20" i="2"/>
  <c r="P19" i="2"/>
  <c r="P18" i="2"/>
  <c r="P17" i="2"/>
  <c r="P16" i="2"/>
  <c r="P15" i="2"/>
  <c r="P14" i="2"/>
  <c r="P13" i="2"/>
  <c r="P12" i="2"/>
  <c r="P11" i="2"/>
  <c r="P10" i="2"/>
  <c r="P9" i="2"/>
  <c r="P7" i="2"/>
  <c r="P6" i="2"/>
  <c r="C10" i="1"/>
  <c r="AE9" i="4" l="1"/>
  <c r="AE10" i="4"/>
  <c r="AE12" i="4"/>
  <c r="AE16" i="4"/>
  <c r="AE19" i="4"/>
  <c r="AE20" i="4"/>
  <c r="AE13" i="4"/>
  <c r="AE14" i="4"/>
  <c r="AE15" i="4"/>
  <c r="AE26" i="4"/>
  <c r="AE22" i="4"/>
  <c r="D33" i="4" s="1"/>
  <c r="AE24" i="4"/>
  <c r="AE25" i="4"/>
  <c r="AE27" i="4"/>
  <c r="G18" i="4"/>
  <c r="H18" i="4" s="1"/>
  <c r="G17" i="4"/>
  <c r="H17" i="4" s="1"/>
  <c r="AE17" i="4" s="1"/>
  <c r="G12" i="3"/>
  <c r="M18" i="4" s="1"/>
  <c r="N18" i="4" s="1"/>
  <c r="D34" i="4" l="1"/>
  <c r="P12" i="3"/>
  <c r="AE18" i="4"/>
  <c r="D32" i="4" s="1"/>
  <c r="D35" i="4" l="1"/>
  <c r="E32" i="4" s="1"/>
  <c r="E35" i="4" l="1"/>
  <c r="E33" i="4"/>
  <c r="E34" i="4"/>
</calcChain>
</file>

<file path=xl/sharedStrings.xml><?xml version="1.0" encoding="utf-8"?>
<sst xmlns="http://schemas.openxmlformats.org/spreadsheetml/2006/main" count="248" uniqueCount="92">
  <si>
    <t>ข้อมูลการใช้ทรัพยากร ปี พ.ศ.2563</t>
  </si>
  <si>
    <t>พื้นที่ในสำนักงาน</t>
  </si>
  <si>
    <t>เฉพาะอาคาร ขนาด</t>
  </si>
  <si>
    <t>ตารางเมตร</t>
  </si>
  <si>
    <t>เฉพาะพื้นที่นอกอาคาร ขนาด</t>
  </si>
  <si>
    <t>จำนวนพนักงานภายในสำนักงาน</t>
  </si>
  <si>
    <t>พนักงานประจำ</t>
  </si>
  <si>
    <t>คน</t>
  </si>
  <si>
    <t>พนักงานชั่วคราว</t>
  </si>
  <si>
    <t>ผู้รับจ้างช่วง</t>
  </si>
  <si>
    <t>รวมทั้งสิ้น</t>
  </si>
  <si>
    <t>ข้อมูลปริมาณการใช้ทรัพยากร พลังงาน ของเสีย ปี พ.ศ.2563</t>
  </si>
  <si>
    <t>รายการ</t>
  </si>
  <si>
    <t>หน่วย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</si>
  <si>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</si>
  <si>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</si>
  <si>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</si>
  <si>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</si>
  <si>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</si>
  <si>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</si>
  <si>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</si>
  <si>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</si>
  <si>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</si>
  <si>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</si>
  <si>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</si>
  <si>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</si>
  <si>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</si>
  <si>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เชื้อเพลิง</t>
  </si>
  <si>
    <t>1.1 การใช้น้ำมันสำหรับงานอาคาร</t>
  </si>
  <si>
    <t>1.1.1 ดีเซล(Generator)</t>
  </si>
  <si>
    <t>ลิตร</t>
  </si>
  <si>
    <t>1.1.2 ดีเซล (Fire pump)</t>
  </si>
  <si>
    <t>1.2 การใช้น้ำมันสำหรับการเดินทาง (รถตู้ มอเตอร์ไซค์)</t>
  </si>
  <si>
    <t>1.2.1 ดีเซล</t>
  </si>
  <si>
    <t>1.2.2 Gasohol 91, E20, E85</t>
  </si>
  <si>
    <t>1.2.3 Gasohol 95</t>
  </si>
  <si>
    <t>1.2.4 ก๊าซหุงต้ม (LPG)</t>
  </si>
  <si>
    <t>กิโลกรัม</t>
  </si>
  <si>
    <t>1.2.5 ก๊าซธรรมชาติ (CNG/NGV)</t>
  </si>
  <si>
    <t>สารดับเพลิง (CO2)</t>
  </si>
  <si>
    <t>R134a</t>
  </si>
  <si>
    <t>ไฟฟ้า</t>
  </si>
  <si>
    <t>กิโลวัตต์-ชั่วโมง</t>
  </si>
  <si>
    <t>การใช้กระดาษ A4 และ A3 (สีขาว)</t>
  </si>
  <si>
    <t>น้ำประปา</t>
  </si>
  <si>
    <t>ลบ.ม.</t>
  </si>
  <si>
    <t>ของเสีย (ฝังกลบขยะ)</t>
  </si>
  <si>
    <t>จำนวนบุคคลภายนอก / นักศึกษา</t>
  </si>
  <si>
    <t>ข้อมูลปริมาณการปลดปล่อยก๊าซเรือนกระจก (ปริมาณการปลดปล่อย GHGs (kgCO2)) ปี พ.ศ.2563</t>
  </si>
  <si>
    <t>ข้อมูลพื้นฐาน</t>
  </si>
  <si>
    <t>จำนวนวันเปิดบริการ/ทำการ</t>
  </si>
  <si>
    <t>วัน</t>
  </si>
  <si>
    <t>จำนวนพนักงานองค์กร</t>
  </si>
  <si>
    <t>การปล่อยสารมีเทนจากระบบ septic tank</t>
  </si>
  <si>
    <t>kgCH4</t>
  </si>
  <si>
    <t>ปริมาณน้ำใช้ในรอบปี</t>
  </si>
  <si>
    <t>ปริมาณน้ำเสียคิดเป็น 80%</t>
  </si>
  <si>
    <t>ประเภทการบำบัดน้ำเสีย</t>
  </si>
  <si>
    <t>การปล่อยสารมีเทนจากบ่อบำบัดน้ำเสียแบบไม่เติมอากาศ</t>
  </si>
  <si>
    <t>ข้อมูลปริมาณการปลดปล่อย GHGs (kgCO2)</t>
  </si>
  <si>
    <t>ขอบเขตการดำเนินงาน</t>
  </si>
  <si>
    <t>EF</t>
  </si>
  <si>
    <t>หน่วยการเก็บข้อมูล</t>
  </si>
  <si>
    <t>ปริมาณ</t>
  </si>
  <si>
    <t>CF</t>
  </si>
  <si>
    <t>ประเภท 1</t>
  </si>
  <si>
    <t>kg CO2e/ลิตร</t>
  </si>
  <si>
    <t>kg CO2e/kgCO2</t>
  </si>
  <si>
    <t>kg CO2e/kgCH4</t>
  </si>
  <si>
    <t>การใช้สารดับเพลิง (CO2)</t>
  </si>
  <si>
    <t>kg CO2e/kgCH2FCF3</t>
  </si>
  <si>
    <t>kgCH2FCF3</t>
  </si>
  <si>
    <t>ประเภท 2</t>
  </si>
  <si>
    <t>kg CO2e/kWh</t>
  </si>
  <si>
    <t>ประเภท 3</t>
  </si>
  <si>
    <t>ปริมาณการใช้น้ำประปา</t>
  </si>
  <si>
    <t>การประปานครหลวง</t>
  </si>
  <si>
    <t>kg CO2e/m3</t>
  </si>
  <si>
    <t>การประปาส่วนภูมิภาค</t>
  </si>
  <si>
    <t>kg CO2e/kg</t>
  </si>
  <si>
    <t>สรุปข้อมูลปริมาณการปลดปล่อยก๊าซเรือนกระจก ประจำปี พ.ศ.2563</t>
  </si>
  <si>
    <t>ขอบเขตดำเนินงาน</t>
  </si>
  <si>
    <t>GHG</t>
  </si>
  <si>
    <t>%</t>
  </si>
  <si>
    <t>tCO2e</t>
  </si>
  <si>
    <t>รวมประเภท 1</t>
  </si>
  <si>
    <t>ปริมาณการใช้ไฟฟ้า (มีช่องเดียว)</t>
  </si>
  <si>
    <t>รวมประเภท 3</t>
  </si>
  <si>
    <t xml:space="preserve">ประเภทที่ 1 </t>
  </si>
  <si>
    <t>ประเภท CO2</t>
  </si>
  <si>
    <t xml:space="preserve">ประเภทที่ 2 </t>
  </si>
  <si>
    <t xml:space="preserve">ประเภทที่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</si>
</sst>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rgb="FF000000"/>
      <name val="TH SarabunPSK"/>
    </font>
    <font>
      <b/>
      <sz val="16"/>
      <color rgb="FF000000"/>
      <name val="TH SarabunPSK"/>
    </font>
  </fonts>
  <fills count="11">
    <fill>
      <patternFill patternType="none"/>
    </fill>
    <fill>
      <patternFill patternType="gray125"/>
    </fill>
    <fill>
      <patternFill patternType="solid">
        <fgColor rgb="FFA7D59F"/>
        <bgColor rgb="FFA7D59F"/>
      </patternFill>
    </fill>
    <fill>
      <patternFill patternType="solid">
        <fgColor rgb="FFFAEBD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5" tint="0.79998168889431442"/>
        <bgColor rgb="FFA7D59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/>
    <xf numFmtId="0" fontId="0" fillId="7" borderId="1" xfId="0" applyFill="1" applyBorder="1"/>
    <xf numFmtId="0" fontId="0" fillId="6" borderId="0" xfId="0" applyFill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/>
    <xf numFmtId="0" fontId="0" fillId="9" borderId="1" xfId="0" applyFill="1" applyBorder="1"/>
    <xf numFmtId="0" fontId="0" fillId="0" borderId="0" xfId="0" applyFill="1"/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0" fontId="0" fillId="6" borderId="3" xfId="0" applyFill="1" applyBorder="1" applyAlignment="1">
      <alignment horizontal="right"/>
    </xf>
    <xf numFmtId="0" fontId="0" fillId="6" borderId="3" xfId="0" applyFill="1" applyBorder="1"/>
    <xf numFmtId="0" fontId="0" fillId="7" borderId="3" xfId="0" applyFill="1" applyBorder="1"/>
    <xf numFmtId="0" fontId="0" fillId="6" borderId="2" xfId="0" applyFill="1" applyBorder="1" applyAlignment="1">
      <alignment horizontal="center" vertical="center"/>
    </xf>
    <xf numFmtId="0" fontId="0" fillId="6" borderId="2" xfId="0" applyFill="1" applyBorder="1"/>
    <xf numFmtId="0" fontId="0" fillId="0" borderId="2" xfId="0" applyBorder="1"/>
    <xf numFmtId="0" fontId="1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/>
    </xf>
    <xf numFmtId="2" fontId="0" fillId="0" borderId="2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2" fontId="0" fillId="0" borderId="2" xfId="0" applyNumberFormat="1" applyFill="1" applyBorder="1"/>
  </cellXfs>
  <cellStyles count="1">
    <cellStyle name="ปกติ" xfId="0" builtinId="0"/>
  </cellStyles>
  <dxfs count="0"/>
  <tableStyles count="0" defaultTableStyle="Table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6633-45B3-9EA1-407C267D3CF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633-45B3-9EA1-407C267D3CFC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633-45B3-9EA1-407C267D3CF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33-45B3-9EA1-407C267D3CF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71917808219175"/>
                      <c:h val="0.116481481481481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633-45B3-9EA1-407C267D3CFC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33-45B3-9EA1-407C267D3C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'กราฟ 63'!$B$4:$B$6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'กราฟ 63'!$C$4:$C$6</c:f>
              <c:numCache>
                <c:formatCode>0.00</c:formatCode>
                <c:ptCount val="3"/>
                <c:pt idx="0">
                  <c:v>11.371884587999999</c:v>
                </c:pt>
                <c:pt idx="1">
                  <c:v>147.83069809999998</c:v>
                </c:pt>
                <c:pt idx="2">
                  <c:v>10.700735437999999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3-45B3-9EA1-407C267D3CF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'กราฟ 63'!$B$4:$B$6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'กราฟ 63'!$D$4:$D$6</c:f>
              <c:numCache>
                <c:formatCode>0.00</c:formatCode>
                <c:ptCount val="3"/>
                <c:pt idx="0">
                  <c:v>6.6931503830705825</c:v>
                </c:pt>
                <c:pt idx="1">
                  <c:v>87.008717505074856</c:v>
                </c:pt>
                <c:pt idx="2">
                  <c:v>6.2981321118545512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3-45B3-9EA1-407C267D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23977995901198"/>
          <c:y val="0.87766695829687968"/>
          <c:w val="0.74552044008197604"/>
          <c:h val="0.10844415281423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b="1"/>
              <a:t>ปริมาณการปลดปล่อยก๊าซ </a:t>
            </a:r>
            <a:r>
              <a:rPr lang="en-US" b="1"/>
              <a:t>CO</a:t>
            </a:r>
            <a:r>
              <a:rPr lang="en-US" sz="1200" b="1"/>
              <a:t>2</a:t>
            </a:r>
            <a:r>
              <a:rPr lang="en-US" b="1"/>
              <a:t> </a:t>
            </a:r>
            <a:r>
              <a:rPr lang="th-TH" b="1"/>
              <a:t>ปี </a:t>
            </a:r>
            <a:r>
              <a:rPr lang="en-US" b="1"/>
              <a:t>2563</a:t>
            </a:r>
            <a:endParaRPr lang="th-TH" b="1"/>
          </a:p>
        </c:rich>
      </c:tx>
      <c:layout>
        <c:manualLayout>
          <c:xMode val="edge"/>
          <c:yMode val="edge"/>
          <c:x val="0.35604973796880041"/>
          <c:y val="3.3770377476097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63'!$A$15</c:f>
              <c:strCache>
                <c:ptCount val="1"/>
                <c:pt idx="0">
                  <c:v>ประเภทที่ 1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'กราฟ 63'!$B$13:$M$14</c15:sqref>
                  </c15:fullRef>
                  <c15:levelRef>
                    <c15:sqref>'กราฟ 63'!$B$13:$M$13</c15:sqref>
                  </c15:levelRef>
                </c:ext>
              </c:extLst>
              <c:f>'กราฟ 63'!$B$13:$M$13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'กราฟ 63'!$B$15:$M$15</c:f>
              <c:numCache>
                <c:formatCode>0.00</c:formatCode>
                <c:ptCount val="12"/>
                <c:pt idx="0">
                  <c:v>873.10142600000006</c:v>
                </c:pt>
                <c:pt idx="1">
                  <c:v>1393.1421540000001</c:v>
                </c:pt>
                <c:pt idx="2">
                  <c:v>567.6</c:v>
                </c:pt>
                <c:pt idx="3">
                  <c:v>464.40000000000003</c:v>
                </c:pt>
                <c:pt idx="4">
                  <c:v>438.6</c:v>
                </c:pt>
                <c:pt idx="5">
                  <c:v>686.05617600000005</c:v>
                </c:pt>
                <c:pt idx="6">
                  <c:v>1099.885444</c:v>
                </c:pt>
                <c:pt idx="7">
                  <c:v>1553.7881520000001</c:v>
                </c:pt>
                <c:pt idx="8">
                  <c:v>1413.75866</c:v>
                </c:pt>
                <c:pt idx="9">
                  <c:v>954.12834599999996</c:v>
                </c:pt>
                <c:pt idx="10">
                  <c:v>1082.6219100000001</c:v>
                </c:pt>
                <c:pt idx="11">
                  <c:v>844.80232000000001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4-478C-99AF-A68F8CCFFFD9}"/>
            </c:ext>
          </c:extLst>
        </c:ser>
        <c:ser>
          <c:idx val="1"/>
          <c:order val="1"/>
          <c:tx>
            <c:strRef>
              <c:f>'กราฟ 63'!$A$16</c:f>
              <c:strCache>
                <c:ptCount val="1"/>
                <c:pt idx="0">
                  <c:v>ประเภทที่ 2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'กราฟ 63'!$B$13:$M$14</c15:sqref>
                  </c15:fullRef>
                  <c15:levelRef>
                    <c15:sqref>'กราฟ 63'!$B$13:$M$13</c15:sqref>
                  </c15:levelRef>
                </c:ext>
              </c:extLst>
              <c:f>'กราฟ 63'!$B$13:$M$13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'กราฟ 63'!$B$16:$M$16</c:f>
              <c:numCache>
                <c:formatCode>0.00</c:formatCode>
                <c:ptCount val="12"/>
                <c:pt idx="0">
                  <c:v>6941.5424999999996</c:v>
                </c:pt>
                <c:pt idx="1">
                  <c:v>10473.143199999999</c:v>
                </c:pt>
                <c:pt idx="2">
                  <c:v>10875.956399999999</c:v>
                </c:pt>
                <c:pt idx="3">
                  <c:v>13751.5304</c:v>
                </c:pt>
                <c:pt idx="4">
                  <c:v>14902.342099999998</c:v>
                </c:pt>
                <c:pt idx="5">
                  <c:v>11975.543299999999</c:v>
                </c:pt>
                <c:pt idx="6">
                  <c:v>12416.192999999999</c:v>
                </c:pt>
                <c:pt idx="7">
                  <c:v>15126.450599999998</c:v>
                </c:pt>
                <c:pt idx="8">
                  <c:v>13610.080099999999</c:v>
                </c:pt>
                <c:pt idx="9">
                  <c:v>12610.032299999999</c:v>
                </c:pt>
                <c:pt idx="10">
                  <c:v>12767.199299999998</c:v>
                </c:pt>
                <c:pt idx="11">
                  <c:v>12380.684899999998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4-478C-99AF-A68F8CCFFFD9}"/>
            </c:ext>
          </c:extLst>
        </c:ser>
        <c:ser>
          <c:idx val="2"/>
          <c:order val="2"/>
          <c:tx>
            <c:strRef>
              <c:f>'กราฟ 63'!$A$17</c:f>
              <c:strCache>
                <c:ptCount val="1"/>
                <c:pt idx="0">
                  <c:v>ประเภทที่ 3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'กราฟ 63'!$B$13:$M$14</c15:sqref>
                  </c15:fullRef>
                  <c15:levelRef>
                    <c15:sqref>'กราฟ 63'!$B$13:$M$13</c15:sqref>
                  </c15:levelRef>
                </c:ext>
              </c:extLst>
              <c:f>'กราฟ 63'!$B$13:$M$13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'กราฟ 63'!$B$17:$M$17</c:f>
              <c:numCache>
                <c:formatCode>0.00</c:formatCode>
                <c:ptCount val="12"/>
                <c:pt idx="0">
                  <c:v>779.22670499999992</c:v>
                </c:pt>
                <c:pt idx="1">
                  <c:v>572.938312</c:v>
                </c:pt>
                <c:pt idx="2">
                  <c:v>1630.9793050000003</c:v>
                </c:pt>
                <c:pt idx="3">
                  <c:v>331.65831200000002</c:v>
                </c:pt>
                <c:pt idx="4">
                  <c:v>620.26103999999998</c:v>
                </c:pt>
                <c:pt idx="5">
                  <c:v>691.68578000000002</c:v>
                </c:pt>
                <c:pt idx="6">
                  <c:v>1011.360878</c:v>
                </c:pt>
                <c:pt idx="7">
                  <c:v>305.06823100000003</c:v>
                </c:pt>
                <c:pt idx="8">
                  <c:v>2037.0899400000001</c:v>
                </c:pt>
                <c:pt idx="9">
                  <c:v>502.52762999999993</c:v>
                </c:pt>
                <c:pt idx="10">
                  <c:v>503.93525999999997</c:v>
                </c:pt>
                <c:pt idx="11">
                  <c:v>1714.0040449999997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4-478C-99AF-A68F8CCFF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215392"/>
        <c:axId val="633215720"/>
      </c:barChart>
      <c:catAx>
        <c:axId val="6332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33215720"/>
        <c:crosses val="autoZero"/>
        <c:auto val="1"/>
        <c:lblAlgn val="ctr"/>
        <c:lblOffset val="100"/>
        <c:noMultiLvlLbl val="0"/>
      </c:catAx>
      <c:valAx>
        <c:axId val="63321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33215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0</xdr:row>
      <xdr:rowOff>0</xdr:rowOff>
    </xdr:from>
    <xdr:to>
      <xdr:col>12</xdr:col>
      <xdr:colOff>25400</xdr:colOff>
      <xdr:row>10</xdr:row>
      <xdr:rowOff>139700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8DFD610D-2546-5623-7FE3-4E0F24FD7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527050</xdr:colOff>
      <xdr:row>18</xdr:row>
      <xdr:rowOff>28574</xdr:rowOff>
    </xdr:from>
    <xdr:to>
      <xdr:col>9</xdr:col>
      <xdr:colOff>317500</xdr:colOff>
      <xdr:row>34</xdr:row>
      <xdr:rowOff>101600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10239E59-39B7-C808-1362-25124AEBF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workbookViewId="0">
      <selection sqref="A1:D1"/>
    </sheetView>
  </sheetViews>
  <sheetFormatPr defaultRowHeight="20.5" x14ac:dyDescent="0.45"/>
  <cols>
    <col min="2" max="2" width="30.4140625" bestFit="1" customWidth="1"/>
    <col min="4" max="4" width="11.58203125" style="4" bestFit="1" customWidth="1"/>
  </cols>
  <sheetData>
    <row r="1" spans="1:4" x14ac:dyDescent="0.45">
      <c r="A1" s="10" t="s">
        <v>0</v>
      </c>
      <c r="B1" s="11"/>
      <c r="C1" s="11"/>
      <c r="D1" s="11"/>
    </row>
    <row r="2" spans="1:4" x14ac:dyDescent="0.45">
      <c r="A2" s="2">
        <v>1</v>
      </c>
      <c r="B2" s="12" t="s">
        <v>1</v>
      </c>
      <c r="C2" s="13"/>
      <c r="D2" s="11"/>
    </row>
    <row r="3" spans="1:4" x14ac:dyDescent="0.45">
      <c r="A3" s="2"/>
      <c r="B3" s="3" t="s">
        <v>2</v>
      </c>
      <c r="C3" s="1">
        <v>10105</v>
      </c>
      <c r="D3" s="2" t="s">
        <v>3</v>
      </c>
    </row>
    <row r="4" spans="1:4" x14ac:dyDescent="0.45">
      <c r="A4" s="2"/>
      <c r="B4" s="3" t="s">
        <v>4</v>
      </c>
      <c r="C4" s="1">
        <v>7840</v>
      </c>
      <c r="D4" s="2" t="s">
        <v>3</v>
      </c>
    </row>
    <row r="5" spans="1:4" x14ac:dyDescent="0.45">
      <c r="A5" s="2"/>
      <c r="B5" s="3"/>
      <c r="C5" s="1"/>
      <c r="D5" s="2"/>
    </row>
    <row r="6" spans="1:4" x14ac:dyDescent="0.45">
      <c r="A6" s="2">
        <v>2</v>
      </c>
      <c r="B6" s="12" t="s">
        <v>5</v>
      </c>
      <c r="C6" s="13"/>
      <c r="D6" s="11"/>
    </row>
    <row r="7" spans="1:4" x14ac:dyDescent="0.45">
      <c r="A7" s="2"/>
      <c r="B7" s="3" t="s">
        <v>6</v>
      </c>
      <c r="C7" s="1">
        <v>56</v>
      </c>
      <c r="D7" s="2" t="s">
        <v>7</v>
      </c>
    </row>
    <row r="8" spans="1:4" x14ac:dyDescent="0.45">
      <c r="A8" s="2"/>
      <c r="B8" s="3" t="s">
        <v>8</v>
      </c>
      <c r="C8" s="1">
        <v>30</v>
      </c>
      <c r="D8" s="2" t="s">
        <v>7</v>
      </c>
    </row>
    <row r="9" spans="1:4" x14ac:dyDescent="0.45">
      <c r="A9" s="2"/>
      <c r="B9" s="3" t="s">
        <v>9</v>
      </c>
      <c r="C9" s="1">
        <v>0</v>
      </c>
      <c r="D9" s="2" t="s">
        <v>7</v>
      </c>
    </row>
    <row r="10" spans="1:4" x14ac:dyDescent="0.45">
      <c r="A10" s="2"/>
      <c r="B10" s="3" t="s">
        <v>10</v>
      </c>
      <c r="C10" s="1">
        <f>SUM(C7:C9)</f>
        <v>86</v>
      </c>
      <c r="D10" s="2" t="s">
        <v>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B2:D2"/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topLeftCell="A4" workbookViewId="0">
      <selection activeCell="A3" sqref="A3:P3"/>
    </sheetView>
  </sheetViews>
  <sheetFormatPr defaultRowHeight="20.5" x14ac:dyDescent="0.45"/>
  <cols>
    <col min="2" max="2" width="62.33203125" bestFit="1" customWidth="1"/>
    <col min="3" max="3" width="21" bestFit="1" customWidth="1"/>
  </cols>
  <sheetData>
    <row r="1" spans="1:16" x14ac:dyDescent="0.45">
      <c r="A1" s="14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3" spans="1:16" x14ac:dyDescent="0.45">
      <c r="A3" s="5"/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  <c r="N3" s="5" t="s">
        <v>24</v>
      </c>
      <c r="O3" s="5" t="s">
        <v>25</v>
      </c>
      <c r="P3" s="5" t="s">
        <v>26</v>
      </c>
    </row>
    <row r="4" spans="1:16" x14ac:dyDescent="0.45">
      <c r="A4" s="1">
        <v>1</v>
      </c>
      <c r="B4" s="3" t="s">
        <v>27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</row>
    <row r="5" spans="1:16" x14ac:dyDescent="0.45">
      <c r="A5" s="1"/>
      <c r="B5" s="3" t="s">
        <v>28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</row>
    <row r="6" spans="1:16" x14ac:dyDescent="0.45">
      <c r="A6" s="1"/>
      <c r="B6" s="3" t="s">
        <v>29</v>
      </c>
      <c r="C6" s="2" t="s">
        <v>30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6">
        <f>SUM(D6:O6)</f>
        <v>0</v>
      </c>
    </row>
    <row r="7" spans="1:16" x14ac:dyDescent="0.45">
      <c r="A7" s="1"/>
      <c r="B7" s="3" t="s">
        <v>31</v>
      </c>
      <c r="C7" s="2" t="s">
        <v>30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">
        <f>SUM(D7:O7)</f>
        <v>0</v>
      </c>
    </row>
    <row r="8" spans="1:16" x14ac:dyDescent="0.45">
      <c r="A8" s="1"/>
      <c r="B8" s="3" t="s">
        <v>32</v>
      </c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1:16" x14ac:dyDescent="0.45">
      <c r="A9" s="1"/>
      <c r="B9" s="3" t="s">
        <v>33</v>
      </c>
      <c r="C9" s="2" t="s">
        <v>30</v>
      </c>
      <c r="D9" s="1">
        <v>111.31</v>
      </c>
      <c r="E9" s="1">
        <v>375.99</v>
      </c>
      <c r="F9" s="1">
        <v>0</v>
      </c>
      <c r="G9" s="1">
        <v>0</v>
      </c>
      <c r="H9" s="1">
        <v>0</v>
      </c>
      <c r="I9" s="1">
        <v>52.56</v>
      </c>
      <c r="J9" s="1">
        <v>222.14</v>
      </c>
      <c r="K9" s="1">
        <v>378.12</v>
      </c>
      <c r="L9" s="1">
        <v>327.10000000000002</v>
      </c>
      <c r="M9" s="1">
        <v>99.27</v>
      </c>
      <c r="N9" s="1">
        <v>215.85</v>
      </c>
      <c r="O9" s="1">
        <v>129.19999999999999</v>
      </c>
      <c r="P9" s="6">
        <f t="shared" ref="P9:P20" si="0">SUM(D9:O9)</f>
        <v>1911.5399999999997</v>
      </c>
    </row>
    <row r="10" spans="1:16" x14ac:dyDescent="0.45">
      <c r="A10" s="1"/>
      <c r="B10" s="3" t="s">
        <v>34</v>
      </c>
      <c r="C10" s="2" t="s">
        <v>30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6">
        <f t="shared" si="0"/>
        <v>0</v>
      </c>
    </row>
    <row r="11" spans="1:16" x14ac:dyDescent="0.45">
      <c r="A11" s="1"/>
      <c r="B11" s="3" t="s">
        <v>35</v>
      </c>
      <c r="C11" s="2" t="s">
        <v>30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74.040000000000006</v>
      </c>
      <c r="N11" s="1">
        <v>0</v>
      </c>
      <c r="O11" s="1">
        <v>0</v>
      </c>
      <c r="P11" s="6">
        <f t="shared" si="0"/>
        <v>74.040000000000006</v>
      </c>
    </row>
    <row r="12" spans="1:16" x14ac:dyDescent="0.45">
      <c r="A12" s="1"/>
      <c r="B12" s="3" t="s">
        <v>36</v>
      </c>
      <c r="C12" s="2" t="s">
        <v>37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6">
        <f t="shared" si="0"/>
        <v>0</v>
      </c>
    </row>
    <row r="13" spans="1:16" x14ac:dyDescent="0.45">
      <c r="A13" s="1"/>
      <c r="B13" s="3" t="s">
        <v>38</v>
      </c>
      <c r="C13" s="2" t="s">
        <v>37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6">
        <f t="shared" si="0"/>
        <v>0</v>
      </c>
    </row>
    <row r="14" spans="1:16" x14ac:dyDescent="0.45">
      <c r="A14" s="1">
        <v>2</v>
      </c>
      <c r="B14" s="3" t="s">
        <v>39</v>
      </c>
      <c r="C14" s="2" t="s">
        <v>37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6">
        <f t="shared" si="0"/>
        <v>0</v>
      </c>
    </row>
    <row r="15" spans="1:16" x14ac:dyDescent="0.45">
      <c r="A15" s="1">
        <v>3</v>
      </c>
      <c r="B15" s="3" t="s">
        <v>40</v>
      </c>
      <c r="C15" s="2" t="s">
        <v>37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6">
        <f t="shared" si="0"/>
        <v>0</v>
      </c>
    </row>
    <row r="16" spans="1:16" x14ac:dyDescent="0.45">
      <c r="A16" s="1">
        <v>4</v>
      </c>
      <c r="B16" s="3" t="s">
        <v>41</v>
      </c>
      <c r="C16" s="2" t="s">
        <v>42</v>
      </c>
      <c r="D16" s="1">
        <v>11925</v>
      </c>
      <c r="E16" s="1">
        <v>17992</v>
      </c>
      <c r="F16" s="1">
        <v>18684</v>
      </c>
      <c r="G16" s="1">
        <v>23624</v>
      </c>
      <c r="H16" s="1">
        <v>25601</v>
      </c>
      <c r="I16" s="1">
        <v>20573</v>
      </c>
      <c r="J16" s="1">
        <v>21330</v>
      </c>
      <c r="K16" s="1">
        <v>25986</v>
      </c>
      <c r="L16" s="1">
        <v>23381</v>
      </c>
      <c r="M16" s="1">
        <v>21663</v>
      </c>
      <c r="N16" s="1">
        <v>21933</v>
      </c>
      <c r="O16" s="1">
        <v>21269</v>
      </c>
      <c r="P16" s="6">
        <f t="shared" si="0"/>
        <v>253961</v>
      </c>
    </row>
    <row r="17" spans="1:16" x14ac:dyDescent="0.45">
      <c r="A17" s="1">
        <v>5</v>
      </c>
      <c r="B17" s="3" t="s">
        <v>43</v>
      </c>
      <c r="C17" s="2" t="s">
        <v>37</v>
      </c>
      <c r="D17" s="1">
        <v>89.95</v>
      </c>
      <c r="E17" s="1">
        <v>61.68</v>
      </c>
      <c r="F17" s="1">
        <v>603.95000000000005</v>
      </c>
      <c r="G17" s="1">
        <v>61.68</v>
      </c>
      <c r="H17" s="1">
        <v>205.6</v>
      </c>
      <c r="I17" s="1">
        <v>154.19999999999999</v>
      </c>
      <c r="J17" s="1">
        <v>272.42</v>
      </c>
      <c r="K17" s="1">
        <v>95.09</v>
      </c>
      <c r="L17" s="1">
        <v>976.6</v>
      </c>
      <c r="M17" s="1">
        <v>25.7</v>
      </c>
      <c r="N17" s="1">
        <v>51.4</v>
      </c>
      <c r="O17" s="1">
        <v>552.54999999999995</v>
      </c>
      <c r="P17" s="6">
        <f t="shared" si="0"/>
        <v>3150.8199999999997</v>
      </c>
    </row>
    <row r="18" spans="1:16" x14ac:dyDescent="0.45">
      <c r="A18" s="1">
        <v>6</v>
      </c>
      <c r="B18" s="3" t="s">
        <v>44</v>
      </c>
      <c r="C18" s="2" t="s">
        <v>45</v>
      </c>
      <c r="D18" s="1">
        <v>103</v>
      </c>
      <c r="E18" s="1">
        <v>89</v>
      </c>
      <c r="F18" s="1">
        <v>91</v>
      </c>
      <c r="G18" s="1">
        <v>66</v>
      </c>
      <c r="H18" s="1">
        <v>95</v>
      </c>
      <c r="I18" s="1">
        <v>43</v>
      </c>
      <c r="J18" s="1">
        <v>89</v>
      </c>
      <c r="K18" s="1">
        <v>235</v>
      </c>
      <c r="L18" s="1">
        <v>70</v>
      </c>
      <c r="M18" s="1">
        <v>82</v>
      </c>
      <c r="N18" s="1">
        <v>380</v>
      </c>
      <c r="O18" s="1">
        <v>359</v>
      </c>
      <c r="P18" s="6">
        <f t="shared" si="0"/>
        <v>1702</v>
      </c>
    </row>
    <row r="19" spans="1:16" x14ac:dyDescent="0.45">
      <c r="A19" s="1">
        <v>7</v>
      </c>
      <c r="B19" s="3" t="s">
        <v>46</v>
      </c>
      <c r="C19" s="2" t="s">
        <v>37</v>
      </c>
      <c r="D19" s="1">
        <v>255</v>
      </c>
      <c r="E19" s="1">
        <v>191.5</v>
      </c>
      <c r="F19" s="1">
        <v>160</v>
      </c>
      <c r="G19" s="1">
        <v>87.5</v>
      </c>
      <c r="H19" s="1">
        <v>82.5</v>
      </c>
      <c r="I19" s="1">
        <v>159.5</v>
      </c>
      <c r="J19" s="1">
        <v>191</v>
      </c>
      <c r="K19" s="1">
        <v>46</v>
      </c>
      <c r="L19" s="1">
        <v>0</v>
      </c>
      <c r="M19" s="1">
        <v>193.5</v>
      </c>
      <c r="N19" s="1">
        <v>171</v>
      </c>
      <c r="O19" s="1">
        <v>242</v>
      </c>
      <c r="P19" s="6">
        <f t="shared" si="0"/>
        <v>1779.5</v>
      </c>
    </row>
    <row r="20" spans="1:16" x14ac:dyDescent="0.45">
      <c r="A20" s="1">
        <v>8</v>
      </c>
      <c r="B20" s="3" t="s">
        <v>47</v>
      </c>
      <c r="C20" s="2" t="s">
        <v>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workbookViewId="0">
      <selection activeCell="A12" sqref="A12:P12"/>
    </sheetView>
  </sheetViews>
  <sheetFormatPr defaultRowHeight="20.5" x14ac:dyDescent="0.45"/>
  <cols>
    <col min="2" max="2" width="58.75" bestFit="1" customWidth="1"/>
    <col min="3" max="3" width="6.83203125" bestFit="1" customWidth="1"/>
  </cols>
  <sheetData>
    <row r="1" spans="1:16" x14ac:dyDescent="0.45">
      <c r="A1" s="14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3" spans="1:16" x14ac:dyDescent="0.45">
      <c r="A3" s="14" t="s">
        <v>49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5" spans="1:16" x14ac:dyDescent="0.45">
      <c r="A5" s="5"/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</row>
    <row r="6" spans="1:16" x14ac:dyDescent="0.45">
      <c r="A6" s="1">
        <v>1</v>
      </c>
      <c r="B6" s="3" t="s">
        <v>50</v>
      </c>
      <c r="C6" s="2" t="s">
        <v>51</v>
      </c>
      <c r="D6" s="1">
        <v>22</v>
      </c>
      <c r="E6" s="1">
        <v>14</v>
      </c>
      <c r="F6" s="1">
        <v>22</v>
      </c>
      <c r="G6" s="1">
        <v>18</v>
      </c>
      <c r="H6" s="1">
        <v>17</v>
      </c>
      <c r="I6" s="1">
        <v>21</v>
      </c>
      <c r="J6" s="1">
        <v>19</v>
      </c>
      <c r="K6" s="1">
        <v>20</v>
      </c>
      <c r="L6" s="1">
        <v>20</v>
      </c>
      <c r="M6" s="1">
        <v>20</v>
      </c>
      <c r="N6" s="1">
        <v>19</v>
      </c>
      <c r="O6" s="1">
        <v>19</v>
      </c>
      <c r="P6" s="6">
        <f>SUM(D6:O6)</f>
        <v>231</v>
      </c>
    </row>
    <row r="7" spans="1:16" x14ac:dyDescent="0.45">
      <c r="A7" s="1">
        <v>2</v>
      </c>
      <c r="B7" s="3" t="s">
        <v>52</v>
      </c>
      <c r="C7" s="2" t="s">
        <v>7</v>
      </c>
      <c r="D7" s="1">
        <v>86</v>
      </c>
      <c r="E7" s="1">
        <v>86</v>
      </c>
      <c r="F7" s="1">
        <v>86</v>
      </c>
      <c r="G7" s="1">
        <v>86</v>
      </c>
      <c r="H7" s="1">
        <v>86</v>
      </c>
      <c r="I7" s="1">
        <v>86</v>
      </c>
      <c r="J7" s="1">
        <v>86</v>
      </c>
      <c r="K7" s="1">
        <v>86</v>
      </c>
      <c r="L7" s="1">
        <v>86</v>
      </c>
      <c r="M7" s="1">
        <v>86</v>
      </c>
      <c r="N7" s="1">
        <v>86</v>
      </c>
      <c r="O7" s="1">
        <v>86</v>
      </c>
      <c r="P7" s="6">
        <f>SUM(D7:O7)</f>
        <v>1032</v>
      </c>
    </row>
    <row r="8" spans="1:16" x14ac:dyDescent="0.45">
      <c r="A8" s="7">
        <v>3</v>
      </c>
      <c r="B8" s="8" t="s">
        <v>53</v>
      </c>
      <c r="C8" s="9" t="s">
        <v>54</v>
      </c>
      <c r="D8" s="7">
        <f t="shared" ref="D8:O8" si="0">D6*D7*1*1*0.3*40* 0.001</f>
        <v>22.704000000000001</v>
      </c>
      <c r="E8" s="7">
        <f t="shared" si="0"/>
        <v>14.448</v>
      </c>
      <c r="F8" s="7">
        <f t="shared" si="0"/>
        <v>22.704000000000001</v>
      </c>
      <c r="G8" s="7">
        <f t="shared" si="0"/>
        <v>18.576000000000001</v>
      </c>
      <c r="H8" s="7">
        <f t="shared" si="0"/>
        <v>17.544</v>
      </c>
      <c r="I8" s="7">
        <f t="shared" si="0"/>
        <v>21.672000000000001</v>
      </c>
      <c r="J8" s="7">
        <f t="shared" si="0"/>
        <v>19.608000000000001</v>
      </c>
      <c r="K8" s="7">
        <f t="shared" si="0"/>
        <v>20.64</v>
      </c>
      <c r="L8" s="7">
        <f t="shared" si="0"/>
        <v>20.64</v>
      </c>
      <c r="M8" s="7">
        <f t="shared" si="0"/>
        <v>20.64</v>
      </c>
      <c r="N8" s="7">
        <f t="shared" si="0"/>
        <v>19.608000000000001</v>
      </c>
      <c r="O8" s="7">
        <f t="shared" si="0"/>
        <v>19.608000000000001</v>
      </c>
      <c r="P8" s="7">
        <f>SUM(D8:O8)</f>
        <v>238.392</v>
      </c>
    </row>
    <row r="9" spans="1:16" x14ac:dyDescent="0.45">
      <c r="A9" s="1">
        <v>4</v>
      </c>
      <c r="B9" s="3" t="s">
        <v>55</v>
      </c>
      <c r="C9" s="2" t="s">
        <v>45</v>
      </c>
      <c r="D9" s="1">
        <v>103</v>
      </c>
      <c r="E9" s="1">
        <v>89</v>
      </c>
      <c r="F9" s="1">
        <v>91</v>
      </c>
      <c r="G9" s="1">
        <v>66</v>
      </c>
      <c r="H9" s="1">
        <v>95</v>
      </c>
      <c r="I9" s="1">
        <v>43</v>
      </c>
      <c r="J9" s="1">
        <v>89</v>
      </c>
      <c r="K9" s="1">
        <v>235</v>
      </c>
      <c r="L9" s="1">
        <v>70</v>
      </c>
      <c r="M9" s="1">
        <v>82</v>
      </c>
      <c r="N9" s="1">
        <v>380</v>
      </c>
      <c r="O9" s="1">
        <v>359</v>
      </c>
      <c r="P9" s="6">
        <f>SUM(D9:O9)</f>
        <v>1702</v>
      </c>
    </row>
    <row r="10" spans="1:16" x14ac:dyDescent="0.45">
      <c r="A10" s="1">
        <v>5</v>
      </c>
      <c r="B10" s="3" t="s">
        <v>56</v>
      </c>
      <c r="C10" s="2" t="s">
        <v>45</v>
      </c>
      <c r="D10" s="1">
        <f t="shared" ref="D10:O10" si="1">D9*0.8</f>
        <v>82.4</v>
      </c>
      <c r="E10" s="1">
        <f t="shared" si="1"/>
        <v>71.2</v>
      </c>
      <c r="F10" s="1">
        <f t="shared" si="1"/>
        <v>72.8</v>
      </c>
      <c r="G10" s="1">
        <f t="shared" si="1"/>
        <v>52.800000000000004</v>
      </c>
      <c r="H10" s="1">
        <f t="shared" si="1"/>
        <v>76</v>
      </c>
      <c r="I10" s="1">
        <f t="shared" si="1"/>
        <v>34.4</v>
      </c>
      <c r="J10" s="1">
        <f t="shared" si="1"/>
        <v>71.2</v>
      </c>
      <c r="K10" s="1">
        <f t="shared" si="1"/>
        <v>188</v>
      </c>
      <c r="L10" s="1">
        <f t="shared" si="1"/>
        <v>56</v>
      </c>
      <c r="M10" s="1">
        <f t="shared" si="1"/>
        <v>65.600000000000009</v>
      </c>
      <c r="N10" s="1">
        <f t="shared" si="1"/>
        <v>304</v>
      </c>
      <c r="O10" s="1">
        <f t="shared" si="1"/>
        <v>287.2</v>
      </c>
      <c r="P10" s="6">
        <f>SUM(D10:O10)</f>
        <v>1361.6000000000001</v>
      </c>
    </row>
    <row r="11" spans="1:16" x14ac:dyDescent="0.45">
      <c r="A11" s="1">
        <v>6</v>
      </c>
      <c r="B11" s="3" t="s">
        <v>57</v>
      </c>
      <c r="C11" s="2"/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6"/>
    </row>
    <row r="12" spans="1:16" x14ac:dyDescent="0.45">
      <c r="A12" s="7">
        <v>7</v>
      </c>
      <c r="B12" s="8" t="s">
        <v>58</v>
      </c>
      <c r="C12" s="9" t="s">
        <v>54</v>
      </c>
      <c r="D12" s="7">
        <f t="shared" ref="D12:O12" si="2">D10*D11*0.12</f>
        <v>0</v>
      </c>
      <c r="E12" s="7">
        <f t="shared" si="2"/>
        <v>0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>SUM(D12:O12)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P1"/>
    <mergeCell ref="A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5"/>
  <sheetViews>
    <sheetView topLeftCell="P10" workbookViewId="0">
      <selection activeCell="AD28" sqref="AD28"/>
    </sheetView>
  </sheetViews>
  <sheetFormatPr defaultRowHeight="20.5" x14ac:dyDescent="0.45"/>
  <cols>
    <col min="1" max="1" width="22.1640625" bestFit="1" customWidth="1"/>
    <col min="2" max="2" width="2.1640625" bestFit="1" customWidth="1"/>
    <col min="3" max="3" width="42.9140625" customWidth="1"/>
    <col min="4" max="4" width="7.75" customWidth="1"/>
    <col min="5" max="5" width="19.5" customWidth="1"/>
    <col min="6" max="6" width="14.9140625" customWidth="1"/>
    <col min="20" max="20" width="8.6640625" customWidth="1"/>
  </cols>
  <sheetData>
    <row r="1" spans="1:31" x14ac:dyDescent="0.45">
      <c r="A1" s="14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3" spans="1:31" x14ac:dyDescent="0.45">
      <c r="A3" s="14" t="s">
        <v>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5" spans="1:31" x14ac:dyDescent="0.45">
      <c r="A5" s="35" t="s">
        <v>60</v>
      </c>
      <c r="B5" s="35"/>
      <c r="C5" s="35" t="s">
        <v>12</v>
      </c>
      <c r="D5" s="35" t="s">
        <v>61</v>
      </c>
      <c r="E5" s="35" t="s">
        <v>13</v>
      </c>
      <c r="F5" s="35" t="s">
        <v>62</v>
      </c>
      <c r="G5" s="36" t="s">
        <v>14</v>
      </c>
      <c r="H5" s="36"/>
      <c r="I5" s="36" t="s">
        <v>15</v>
      </c>
      <c r="J5" s="36"/>
      <c r="K5" s="36" t="s">
        <v>16</v>
      </c>
      <c r="L5" s="36"/>
      <c r="M5" s="36" t="s">
        <v>17</v>
      </c>
      <c r="N5" s="36"/>
      <c r="O5" s="36" t="s">
        <v>18</v>
      </c>
      <c r="P5" s="36"/>
      <c r="Q5" s="36" t="s">
        <v>19</v>
      </c>
      <c r="R5" s="36"/>
      <c r="S5" s="36" t="s">
        <v>20</v>
      </c>
      <c r="T5" s="36"/>
      <c r="U5" s="36" t="s">
        <v>21</v>
      </c>
      <c r="V5" s="36"/>
      <c r="W5" s="36" t="s">
        <v>22</v>
      </c>
      <c r="X5" s="36"/>
      <c r="Y5" s="36" t="s">
        <v>23</v>
      </c>
      <c r="Z5" s="36"/>
      <c r="AA5" s="36" t="s">
        <v>24</v>
      </c>
      <c r="AB5" s="36"/>
      <c r="AC5" s="36" t="s">
        <v>25</v>
      </c>
      <c r="AD5" s="36"/>
      <c r="AE5" s="35" t="s">
        <v>26</v>
      </c>
    </row>
    <row r="6" spans="1:31" x14ac:dyDescent="0.45">
      <c r="A6" s="36"/>
      <c r="B6" s="36"/>
      <c r="C6" s="36"/>
      <c r="D6" s="36"/>
      <c r="E6" s="36"/>
      <c r="F6" s="36"/>
      <c r="G6" s="37" t="s">
        <v>63</v>
      </c>
      <c r="H6" s="37" t="s">
        <v>64</v>
      </c>
      <c r="I6" s="37" t="s">
        <v>63</v>
      </c>
      <c r="J6" s="37" t="s">
        <v>64</v>
      </c>
      <c r="K6" s="37" t="s">
        <v>63</v>
      </c>
      <c r="L6" s="37" t="s">
        <v>64</v>
      </c>
      <c r="M6" s="37" t="s">
        <v>63</v>
      </c>
      <c r="N6" s="37" t="s">
        <v>64</v>
      </c>
      <c r="O6" s="37" t="s">
        <v>63</v>
      </c>
      <c r="P6" s="37" t="s">
        <v>64</v>
      </c>
      <c r="Q6" s="37" t="s">
        <v>63</v>
      </c>
      <c r="R6" s="37" t="s">
        <v>64</v>
      </c>
      <c r="S6" s="37" t="s">
        <v>63</v>
      </c>
      <c r="T6" s="37" t="s">
        <v>64</v>
      </c>
      <c r="U6" s="37" t="s">
        <v>63</v>
      </c>
      <c r="V6" s="37" t="s">
        <v>64</v>
      </c>
      <c r="W6" s="37" t="s">
        <v>63</v>
      </c>
      <c r="X6" s="37" t="s">
        <v>64</v>
      </c>
      <c r="Y6" s="37" t="s">
        <v>63</v>
      </c>
      <c r="Z6" s="37" t="s">
        <v>64</v>
      </c>
      <c r="AA6" s="37" t="s">
        <v>63</v>
      </c>
      <c r="AB6" s="37" t="s">
        <v>64</v>
      </c>
      <c r="AC6" s="37" t="s">
        <v>63</v>
      </c>
      <c r="AD6" s="37" t="s">
        <v>64</v>
      </c>
      <c r="AE6" s="36"/>
    </row>
    <row r="7" spans="1:31" x14ac:dyDescent="0.45">
      <c r="A7" s="29" t="s">
        <v>65</v>
      </c>
      <c r="B7" s="29">
        <v>1</v>
      </c>
      <c r="C7" s="30" t="s">
        <v>27</v>
      </c>
      <c r="D7" s="31"/>
      <c r="E7" s="29"/>
      <c r="F7" s="29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3"/>
    </row>
    <row r="8" spans="1:31" x14ac:dyDescent="0.45">
      <c r="A8" s="29"/>
      <c r="B8" s="29"/>
      <c r="C8" s="30" t="s">
        <v>28</v>
      </c>
      <c r="D8" s="31"/>
      <c r="E8" s="29"/>
      <c r="F8" s="29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3"/>
    </row>
    <row r="9" spans="1:31" x14ac:dyDescent="0.45">
      <c r="A9" s="29"/>
      <c r="B9" s="29"/>
      <c r="C9" s="30" t="s">
        <v>29</v>
      </c>
      <c r="D9" s="31">
        <v>2.7080000000000002</v>
      </c>
      <c r="E9" s="29" t="s">
        <v>66</v>
      </c>
      <c r="F9" s="29" t="s">
        <v>30</v>
      </c>
      <c r="G9" s="32"/>
      <c r="H9" s="32">
        <f>G9*D9</f>
        <v>0</v>
      </c>
      <c r="I9" s="32"/>
      <c r="J9" s="32">
        <f>I9*D9</f>
        <v>0</v>
      </c>
      <c r="K9" s="32"/>
      <c r="L9" s="32">
        <f>K9*D9</f>
        <v>0</v>
      </c>
      <c r="M9" s="32"/>
      <c r="N9" s="32">
        <f>M9*D9</f>
        <v>0</v>
      </c>
      <c r="O9" s="32"/>
      <c r="P9" s="32">
        <f>O9*D9</f>
        <v>0</v>
      </c>
      <c r="Q9" s="32"/>
      <c r="R9" s="32">
        <f>Q9*D9</f>
        <v>0</v>
      </c>
      <c r="S9" s="32"/>
      <c r="T9" s="32">
        <f>S9*D9</f>
        <v>0</v>
      </c>
      <c r="U9" s="32"/>
      <c r="V9" s="32">
        <f>U9*D9</f>
        <v>0</v>
      </c>
      <c r="W9" s="32"/>
      <c r="X9" s="32">
        <f>W9*D9</f>
        <v>0</v>
      </c>
      <c r="Y9" s="32"/>
      <c r="Z9" s="32">
        <f>Y9*D9</f>
        <v>0</v>
      </c>
      <c r="AA9" s="32"/>
      <c r="AB9" s="32">
        <f>AA9*D9</f>
        <v>0</v>
      </c>
      <c r="AC9" s="32"/>
      <c r="AD9" s="32">
        <f>AC9*D9</f>
        <v>0</v>
      </c>
      <c r="AE9" s="33">
        <f>H9+J9+L9+N9+P9+R9+T9+V9+X9+Z9+AB9+AD9</f>
        <v>0</v>
      </c>
    </row>
    <row r="10" spans="1:31" x14ac:dyDescent="0.45">
      <c r="A10" s="29"/>
      <c r="B10" s="29"/>
      <c r="C10" s="30" t="s">
        <v>31</v>
      </c>
      <c r="D10" s="31">
        <v>2.7080000000000002</v>
      </c>
      <c r="E10" s="29" t="s">
        <v>66</v>
      </c>
      <c r="F10" s="29" t="s">
        <v>30</v>
      </c>
      <c r="G10" s="32"/>
      <c r="H10" s="32">
        <f>G10*D10</f>
        <v>0</v>
      </c>
      <c r="I10" s="32"/>
      <c r="J10" s="32">
        <f>I10*D10</f>
        <v>0</v>
      </c>
      <c r="K10" s="32"/>
      <c r="L10" s="32">
        <f>K10*D10</f>
        <v>0</v>
      </c>
      <c r="M10" s="32"/>
      <c r="N10" s="32">
        <f>M10*D10</f>
        <v>0</v>
      </c>
      <c r="O10" s="32"/>
      <c r="P10" s="32">
        <f>O10*D10</f>
        <v>0</v>
      </c>
      <c r="Q10" s="32"/>
      <c r="R10" s="32">
        <f>Q10*D10</f>
        <v>0</v>
      </c>
      <c r="S10" s="32"/>
      <c r="T10" s="32">
        <f>S10*D10</f>
        <v>0</v>
      </c>
      <c r="U10" s="32"/>
      <c r="V10" s="32">
        <f>U10*D10</f>
        <v>0</v>
      </c>
      <c r="W10" s="32"/>
      <c r="X10" s="32">
        <f>W10*D10</f>
        <v>0</v>
      </c>
      <c r="Y10" s="32"/>
      <c r="Z10" s="32">
        <f>Y10*D10</f>
        <v>0</v>
      </c>
      <c r="AA10" s="32"/>
      <c r="AB10" s="32">
        <f>AA10*D10</f>
        <v>0</v>
      </c>
      <c r="AC10" s="32"/>
      <c r="AD10" s="32">
        <f>AC10*D10</f>
        <v>0</v>
      </c>
      <c r="AE10" s="33">
        <f>H10+J10+L10+N10+P10+R10+T10+V10+X10+Z10+AB10+AD10</f>
        <v>0</v>
      </c>
    </row>
    <row r="11" spans="1:31" x14ac:dyDescent="0.45">
      <c r="A11" s="29"/>
      <c r="B11" s="29"/>
      <c r="C11" s="30" t="s">
        <v>32</v>
      </c>
      <c r="D11" s="31"/>
      <c r="E11" s="29"/>
      <c r="F11" s="29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3"/>
    </row>
    <row r="12" spans="1:31" x14ac:dyDescent="0.45">
      <c r="A12" s="29"/>
      <c r="B12" s="29"/>
      <c r="C12" s="30" t="s">
        <v>33</v>
      </c>
      <c r="D12" s="31">
        <v>2.7446000000000002</v>
      </c>
      <c r="E12" s="29" t="s">
        <v>66</v>
      </c>
      <c r="F12" s="29" t="s">
        <v>30</v>
      </c>
      <c r="G12" s="32">
        <v>111.31</v>
      </c>
      <c r="H12" s="32">
        <f t="shared" ref="H12:H22" si="0">G12*D12</f>
        <v>305.50142600000004</v>
      </c>
      <c r="I12" s="32">
        <v>375.99</v>
      </c>
      <c r="J12" s="32">
        <f t="shared" ref="J12:J22" si="1">I12*D12</f>
        <v>1031.9421540000001</v>
      </c>
      <c r="K12" s="32">
        <v>0</v>
      </c>
      <c r="L12" s="32">
        <f t="shared" ref="L12:L22" si="2">K12*D12</f>
        <v>0</v>
      </c>
      <c r="M12" s="32">
        <v>0</v>
      </c>
      <c r="N12" s="32">
        <f t="shared" ref="N12:N22" si="3">M12*D12</f>
        <v>0</v>
      </c>
      <c r="O12" s="32">
        <v>0</v>
      </c>
      <c r="P12" s="32">
        <f t="shared" ref="P12:P22" si="4">O12*D12</f>
        <v>0</v>
      </c>
      <c r="Q12" s="32">
        <v>52.56</v>
      </c>
      <c r="R12" s="32">
        <f t="shared" ref="R12:T22" si="5">Q12*D12</f>
        <v>144.25617600000001</v>
      </c>
      <c r="S12" s="32">
        <v>222.14</v>
      </c>
      <c r="T12" s="32">
        <f t="shared" ref="T12:T22" si="6">S12*D12</f>
        <v>609.68544399999996</v>
      </c>
      <c r="U12" s="32">
        <v>378.12</v>
      </c>
      <c r="V12" s="32">
        <f t="shared" ref="V12:V22" si="7">U12*D12</f>
        <v>1037.7881520000001</v>
      </c>
      <c r="W12" s="32">
        <v>327.10000000000002</v>
      </c>
      <c r="X12" s="32">
        <f t="shared" ref="X12:X22" si="8">W12*D12</f>
        <v>897.75866000000008</v>
      </c>
      <c r="Y12" s="32">
        <v>99.27</v>
      </c>
      <c r="Z12" s="32">
        <f t="shared" ref="Z12:Z22" si="9">Y12*D12</f>
        <v>272.45644199999998</v>
      </c>
      <c r="AA12" s="32">
        <v>215.85</v>
      </c>
      <c r="AB12" s="32">
        <f t="shared" ref="AB12:AB22" si="10">AA12*D12</f>
        <v>592.42191000000003</v>
      </c>
      <c r="AC12" s="32">
        <v>129.19999999999999</v>
      </c>
      <c r="AD12" s="32">
        <f t="shared" ref="AD12:AD22" si="11">AC12*D12</f>
        <v>354.60231999999996</v>
      </c>
      <c r="AE12" s="33">
        <f t="shared" ref="AE12:AE22" si="12">H12+J12+L12+N12+P12+R12+T12+V12+X12+Z12+AB12+AD12</f>
        <v>5246.4126839999999</v>
      </c>
    </row>
    <row r="13" spans="1:31" x14ac:dyDescent="0.45">
      <c r="A13" s="29"/>
      <c r="B13" s="29"/>
      <c r="C13" s="30" t="s">
        <v>34</v>
      </c>
      <c r="D13" s="31">
        <v>2.2376</v>
      </c>
      <c r="E13" s="29" t="s">
        <v>66</v>
      </c>
      <c r="F13" s="29" t="s">
        <v>30</v>
      </c>
      <c r="G13" s="32">
        <v>0</v>
      </c>
      <c r="H13" s="32">
        <f t="shared" si="0"/>
        <v>0</v>
      </c>
      <c r="I13" s="32">
        <v>0</v>
      </c>
      <c r="J13" s="32">
        <f t="shared" si="1"/>
        <v>0</v>
      </c>
      <c r="K13" s="32">
        <v>0</v>
      </c>
      <c r="L13" s="32">
        <f t="shared" si="2"/>
        <v>0</v>
      </c>
      <c r="M13" s="32">
        <v>0</v>
      </c>
      <c r="N13" s="32">
        <f t="shared" si="3"/>
        <v>0</v>
      </c>
      <c r="O13" s="32">
        <v>0</v>
      </c>
      <c r="P13" s="32">
        <f t="shared" si="4"/>
        <v>0</v>
      </c>
      <c r="Q13" s="32">
        <v>0</v>
      </c>
      <c r="R13" s="32">
        <f t="shared" si="5"/>
        <v>0</v>
      </c>
      <c r="S13" s="32">
        <v>0</v>
      </c>
      <c r="T13" s="32">
        <f t="shared" si="6"/>
        <v>0</v>
      </c>
      <c r="U13" s="32">
        <v>0</v>
      </c>
      <c r="V13" s="32">
        <f t="shared" si="7"/>
        <v>0</v>
      </c>
      <c r="W13" s="32">
        <v>0</v>
      </c>
      <c r="X13" s="32">
        <f t="shared" si="8"/>
        <v>0</v>
      </c>
      <c r="Y13" s="32">
        <v>0</v>
      </c>
      <c r="Z13" s="32">
        <f t="shared" si="9"/>
        <v>0</v>
      </c>
      <c r="AA13" s="32">
        <v>0</v>
      </c>
      <c r="AB13" s="32">
        <f t="shared" si="10"/>
        <v>0</v>
      </c>
      <c r="AC13" s="32">
        <v>0</v>
      </c>
      <c r="AD13" s="32">
        <f t="shared" si="11"/>
        <v>0</v>
      </c>
      <c r="AE13" s="33">
        <f t="shared" si="12"/>
        <v>0</v>
      </c>
    </row>
    <row r="14" spans="1:31" x14ac:dyDescent="0.45">
      <c r="A14" s="29"/>
      <c r="B14" s="29"/>
      <c r="C14" s="30" t="s">
        <v>35</v>
      </c>
      <c r="D14" s="31">
        <v>2.2376</v>
      </c>
      <c r="E14" s="29" t="s">
        <v>66</v>
      </c>
      <c r="F14" s="29" t="s">
        <v>30</v>
      </c>
      <c r="G14" s="32">
        <v>0</v>
      </c>
      <c r="H14" s="32">
        <f t="shared" si="0"/>
        <v>0</v>
      </c>
      <c r="I14" s="32">
        <v>0</v>
      </c>
      <c r="J14" s="32">
        <f t="shared" si="1"/>
        <v>0</v>
      </c>
      <c r="K14" s="32">
        <v>0</v>
      </c>
      <c r="L14" s="32">
        <f t="shared" si="2"/>
        <v>0</v>
      </c>
      <c r="M14" s="32">
        <v>0</v>
      </c>
      <c r="N14" s="32">
        <f t="shared" si="3"/>
        <v>0</v>
      </c>
      <c r="O14" s="32">
        <v>0</v>
      </c>
      <c r="P14" s="32">
        <f t="shared" si="4"/>
        <v>0</v>
      </c>
      <c r="Q14" s="32">
        <v>0</v>
      </c>
      <c r="R14" s="32">
        <f t="shared" si="5"/>
        <v>0</v>
      </c>
      <c r="S14" s="32">
        <v>0</v>
      </c>
      <c r="T14" s="32">
        <f t="shared" si="6"/>
        <v>0</v>
      </c>
      <c r="U14" s="32">
        <v>0</v>
      </c>
      <c r="V14" s="32">
        <f t="shared" si="7"/>
        <v>0</v>
      </c>
      <c r="W14" s="32">
        <v>0</v>
      </c>
      <c r="X14" s="32">
        <f t="shared" si="8"/>
        <v>0</v>
      </c>
      <c r="Y14" s="32">
        <v>74.040000000000006</v>
      </c>
      <c r="Z14" s="32">
        <f t="shared" si="9"/>
        <v>165.67190400000001</v>
      </c>
      <c r="AA14" s="32">
        <v>0</v>
      </c>
      <c r="AB14" s="32">
        <f t="shared" si="10"/>
        <v>0</v>
      </c>
      <c r="AC14" s="32">
        <v>0</v>
      </c>
      <c r="AD14" s="32">
        <f t="shared" si="11"/>
        <v>0</v>
      </c>
      <c r="AE14" s="33">
        <f t="shared" si="12"/>
        <v>165.67190400000001</v>
      </c>
    </row>
    <row r="15" spans="1:31" x14ac:dyDescent="0.45">
      <c r="A15" s="29"/>
      <c r="B15" s="29"/>
      <c r="C15" s="30" t="s">
        <v>36</v>
      </c>
      <c r="D15" s="31">
        <v>1.7273000000000001</v>
      </c>
      <c r="E15" s="29" t="s">
        <v>67</v>
      </c>
      <c r="F15" s="29" t="s">
        <v>37</v>
      </c>
      <c r="G15" s="32">
        <v>0</v>
      </c>
      <c r="H15" s="32">
        <f t="shared" si="0"/>
        <v>0</v>
      </c>
      <c r="I15" s="32">
        <v>0</v>
      </c>
      <c r="J15" s="32">
        <f t="shared" si="1"/>
        <v>0</v>
      </c>
      <c r="K15" s="32">
        <v>0</v>
      </c>
      <c r="L15" s="32">
        <f t="shared" si="2"/>
        <v>0</v>
      </c>
      <c r="M15" s="32">
        <v>0</v>
      </c>
      <c r="N15" s="32">
        <f t="shared" si="3"/>
        <v>0</v>
      </c>
      <c r="O15" s="32">
        <v>0</v>
      </c>
      <c r="P15" s="32">
        <f t="shared" si="4"/>
        <v>0</v>
      </c>
      <c r="Q15" s="32">
        <v>0</v>
      </c>
      <c r="R15" s="32">
        <f t="shared" si="5"/>
        <v>0</v>
      </c>
      <c r="S15" s="32">
        <v>0</v>
      </c>
      <c r="T15" s="32">
        <f t="shared" si="6"/>
        <v>0</v>
      </c>
      <c r="U15" s="32">
        <v>0</v>
      </c>
      <c r="V15" s="32">
        <f t="shared" si="7"/>
        <v>0</v>
      </c>
      <c r="W15" s="32">
        <v>0</v>
      </c>
      <c r="X15" s="32">
        <f t="shared" si="8"/>
        <v>0</v>
      </c>
      <c r="Y15" s="32">
        <v>0</v>
      </c>
      <c r="Z15" s="32">
        <f t="shared" si="9"/>
        <v>0</v>
      </c>
      <c r="AA15" s="32">
        <v>0</v>
      </c>
      <c r="AB15" s="32">
        <f t="shared" si="10"/>
        <v>0</v>
      </c>
      <c r="AC15" s="32">
        <v>0</v>
      </c>
      <c r="AD15" s="32">
        <f t="shared" si="11"/>
        <v>0</v>
      </c>
      <c r="AE15" s="33">
        <f t="shared" si="12"/>
        <v>0</v>
      </c>
    </row>
    <row r="16" spans="1:31" x14ac:dyDescent="0.45">
      <c r="A16" s="29"/>
      <c r="B16" s="29"/>
      <c r="C16" s="30" t="s">
        <v>38</v>
      </c>
      <c r="D16" s="31">
        <v>2.254</v>
      </c>
      <c r="E16" s="29" t="s">
        <v>67</v>
      </c>
      <c r="F16" s="29" t="s">
        <v>37</v>
      </c>
      <c r="G16" s="32">
        <v>0</v>
      </c>
      <c r="H16" s="32">
        <f t="shared" si="0"/>
        <v>0</v>
      </c>
      <c r="I16" s="32">
        <v>0</v>
      </c>
      <c r="J16" s="32">
        <f t="shared" si="1"/>
        <v>0</v>
      </c>
      <c r="K16" s="32">
        <v>0</v>
      </c>
      <c r="L16" s="32">
        <f t="shared" si="2"/>
        <v>0</v>
      </c>
      <c r="M16" s="32">
        <v>0</v>
      </c>
      <c r="N16" s="32">
        <f t="shared" si="3"/>
        <v>0</v>
      </c>
      <c r="O16" s="32">
        <v>0</v>
      </c>
      <c r="P16" s="32">
        <f t="shared" si="4"/>
        <v>0</v>
      </c>
      <c r="Q16" s="32">
        <v>0</v>
      </c>
      <c r="R16" s="32">
        <f t="shared" si="5"/>
        <v>0</v>
      </c>
      <c r="S16" s="32">
        <v>0</v>
      </c>
      <c r="T16" s="32">
        <f t="shared" si="6"/>
        <v>0</v>
      </c>
      <c r="U16" s="32">
        <v>0</v>
      </c>
      <c r="V16" s="32">
        <f t="shared" si="7"/>
        <v>0</v>
      </c>
      <c r="W16" s="32">
        <v>0</v>
      </c>
      <c r="X16" s="32">
        <f t="shared" si="8"/>
        <v>0</v>
      </c>
      <c r="Y16" s="32">
        <v>0</v>
      </c>
      <c r="Z16" s="32">
        <f t="shared" si="9"/>
        <v>0</v>
      </c>
      <c r="AA16" s="32">
        <v>0</v>
      </c>
      <c r="AB16" s="32">
        <f t="shared" si="10"/>
        <v>0</v>
      </c>
      <c r="AC16" s="32">
        <v>0</v>
      </c>
      <c r="AD16" s="32">
        <f t="shared" si="11"/>
        <v>0</v>
      </c>
      <c r="AE16" s="33">
        <f t="shared" si="12"/>
        <v>0</v>
      </c>
    </row>
    <row r="17" spans="1:31" x14ac:dyDescent="0.45">
      <c r="A17" s="29"/>
      <c r="B17" s="29">
        <v>2</v>
      </c>
      <c r="C17" s="30" t="s">
        <v>53</v>
      </c>
      <c r="D17" s="31">
        <v>25</v>
      </c>
      <c r="E17" s="29" t="s">
        <v>68</v>
      </c>
      <c r="F17" s="29" t="s">
        <v>54</v>
      </c>
      <c r="G17" s="32">
        <f>'CH4'!$D$8</f>
        <v>22.704000000000001</v>
      </c>
      <c r="H17" s="32">
        <f t="shared" si="0"/>
        <v>567.6</v>
      </c>
      <c r="I17" s="32">
        <f>'CH4'!$E$8</f>
        <v>14.448</v>
      </c>
      <c r="J17" s="32">
        <f t="shared" si="1"/>
        <v>361.2</v>
      </c>
      <c r="K17" s="32">
        <f>'CH4'!$F$8</f>
        <v>22.704000000000001</v>
      </c>
      <c r="L17" s="32">
        <f t="shared" si="2"/>
        <v>567.6</v>
      </c>
      <c r="M17" s="32">
        <f>'CH4'!$G$8</f>
        <v>18.576000000000001</v>
      </c>
      <c r="N17" s="32">
        <f t="shared" si="3"/>
        <v>464.40000000000003</v>
      </c>
      <c r="O17" s="32">
        <f>'CH4'!$H$8</f>
        <v>17.544</v>
      </c>
      <c r="P17" s="32">
        <f t="shared" si="4"/>
        <v>438.6</v>
      </c>
      <c r="Q17" s="32">
        <f>'CH4'!$I$8</f>
        <v>21.672000000000001</v>
      </c>
      <c r="R17" s="32">
        <f t="shared" si="5"/>
        <v>541.80000000000007</v>
      </c>
      <c r="S17" s="32">
        <f>'CH4'!$J$8</f>
        <v>19.608000000000001</v>
      </c>
      <c r="T17" s="32">
        <f t="shared" si="6"/>
        <v>490.2</v>
      </c>
      <c r="U17" s="32">
        <f>'CH4'!$K$8</f>
        <v>20.64</v>
      </c>
      <c r="V17" s="32">
        <f t="shared" si="7"/>
        <v>516</v>
      </c>
      <c r="W17" s="32">
        <f>'CH4'!$L$8</f>
        <v>20.64</v>
      </c>
      <c r="X17" s="32">
        <f t="shared" si="8"/>
        <v>516</v>
      </c>
      <c r="Y17" s="32">
        <f>'CH4'!$M$8</f>
        <v>20.64</v>
      </c>
      <c r="Z17" s="32">
        <f t="shared" si="9"/>
        <v>516</v>
      </c>
      <c r="AA17" s="32">
        <f>'CH4'!$N$8</f>
        <v>19.608000000000001</v>
      </c>
      <c r="AB17" s="32">
        <f t="shared" si="10"/>
        <v>490.2</v>
      </c>
      <c r="AC17" s="32">
        <f>'CH4'!$O$8</f>
        <v>19.608000000000001</v>
      </c>
      <c r="AD17" s="32">
        <f t="shared" si="11"/>
        <v>490.2</v>
      </c>
      <c r="AE17" s="33">
        <f t="shared" si="12"/>
        <v>5959.7999999999993</v>
      </c>
    </row>
    <row r="18" spans="1:31" x14ac:dyDescent="0.45">
      <c r="A18" s="29"/>
      <c r="B18" s="29">
        <v>3</v>
      </c>
      <c r="C18" s="30" t="s">
        <v>58</v>
      </c>
      <c r="D18" s="31">
        <v>25</v>
      </c>
      <c r="E18" s="29" t="s">
        <v>68</v>
      </c>
      <c r="F18" s="29" t="s">
        <v>54</v>
      </c>
      <c r="G18" s="32">
        <f>'CH4'!$D$12</f>
        <v>0</v>
      </c>
      <c r="H18" s="32">
        <f t="shared" si="0"/>
        <v>0</v>
      </c>
      <c r="I18" s="32">
        <f>'CH4'!$E$12</f>
        <v>0</v>
      </c>
      <c r="J18" s="32">
        <f t="shared" si="1"/>
        <v>0</v>
      </c>
      <c r="K18" s="32">
        <f>'CH4'!$F$12</f>
        <v>0</v>
      </c>
      <c r="L18" s="32">
        <f t="shared" si="2"/>
        <v>0</v>
      </c>
      <c r="M18" s="32">
        <f>'CH4'!$G$12</f>
        <v>0</v>
      </c>
      <c r="N18" s="32">
        <f t="shared" si="3"/>
        <v>0</v>
      </c>
      <c r="O18" s="32">
        <f>'CH4'!$H$12</f>
        <v>0</v>
      </c>
      <c r="P18" s="32">
        <f t="shared" si="4"/>
        <v>0</v>
      </c>
      <c r="Q18" s="32">
        <f>'CH4'!$I$12</f>
        <v>0</v>
      </c>
      <c r="R18" s="32">
        <f t="shared" si="5"/>
        <v>0</v>
      </c>
      <c r="S18" s="32">
        <f>'CH4'!$J$12</f>
        <v>0</v>
      </c>
      <c r="T18" s="32">
        <f t="shared" si="6"/>
        <v>0</v>
      </c>
      <c r="U18" s="32">
        <f>'CH4'!$K$12</f>
        <v>0</v>
      </c>
      <c r="V18" s="32">
        <f t="shared" si="7"/>
        <v>0</v>
      </c>
      <c r="W18" s="32">
        <f>'CH4'!$L$12</f>
        <v>0</v>
      </c>
      <c r="X18" s="32">
        <f t="shared" si="8"/>
        <v>0</v>
      </c>
      <c r="Y18" s="32">
        <f>'CH4'!$M$12</f>
        <v>0</v>
      </c>
      <c r="Z18" s="32">
        <f t="shared" si="9"/>
        <v>0</v>
      </c>
      <c r="AA18" s="32">
        <f>'CH4'!$N$12</f>
        <v>0</v>
      </c>
      <c r="AB18" s="32">
        <f t="shared" si="10"/>
        <v>0</v>
      </c>
      <c r="AC18" s="32">
        <f>'CH4'!$O$12</f>
        <v>0</v>
      </c>
      <c r="AD18" s="32">
        <f t="shared" si="11"/>
        <v>0</v>
      </c>
      <c r="AE18" s="33">
        <f t="shared" si="12"/>
        <v>0</v>
      </c>
    </row>
    <row r="19" spans="1:31" x14ac:dyDescent="0.45">
      <c r="A19" s="29"/>
      <c r="B19" s="29">
        <v>4</v>
      </c>
      <c r="C19" s="30" t="s">
        <v>69</v>
      </c>
      <c r="D19" s="31">
        <v>1</v>
      </c>
      <c r="E19" s="29" t="s">
        <v>67</v>
      </c>
      <c r="F19" s="29" t="s">
        <v>37</v>
      </c>
      <c r="G19" s="32">
        <v>0</v>
      </c>
      <c r="H19" s="32">
        <f t="shared" si="0"/>
        <v>0</v>
      </c>
      <c r="I19" s="32">
        <v>0</v>
      </c>
      <c r="J19" s="32">
        <f t="shared" si="1"/>
        <v>0</v>
      </c>
      <c r="K19" s="32">
        <v>0</v>
      </c>
      <c r="L19" s="32">
        <f t="shared" si="2"/>
        <v>0</v>
      </c>
      <c r="M19" s="32">
        <v>0</v>
      </c>
      <c r="N19" s="32">
        <f t="shared" si="3"/>
        <v>0</v>
      </c>
      <c r="O19" s="32">
        <v>0</v>
      </c>
      <c r="P19" s="32">
        <f t="shared" si="4"/>
        <v>0</v>
      </c>
      <c r="Q19" s="32">
        <v>0</v>
      </c>
      <c r="R19" s="32">
        <f t="shared" si="5"/>
        <v>0</v>
      </c>
      <c r="S19" s="32">
        <v>0</v>
      </c>
      <c r="T19" s="32">
        <f t="shared" si="6"/>
        <v>0</v>
      </c>
      <c r="U19" s="32">
        <v>0</v>
      </c>
      <c r="V19" s="32">
        <f t="shared" si="7"/>
        <v>0</v>
      </c>
      <c r="W19" s="32">
        <v>0</v>
      </c>
      <c r="X19" s="32">
        <f t="shared" si="8"/>
        <v>0</v>
      </c>
      <c r="Y19" s="32">
        <v>0</v>
      </c>
      <c r="Z19" s="32">
        <f t="shared" si="9"/>
        <v>0</v>
      </c>
      <c r="AA19" s="32">
        <v>0</v>
      </c>
      <c r="AB19" s="32">
        <f t="shared" si="10"/>
        <v>0</v>
      </c>
      <c r="AC19" s="32">
        <v>0</v>
      </c>
      <c r="AD19" s="32">
        <f t="shared" si="11"/>
        <v>0</v>
      </c>
      <c r="AE19" s="33">
        <f t="shared" si="12"/>
        <v>0</v>
      </c>
    </row>
    <row r="20" spans="1:31" x14ac:dyDescent="0.45">
      <c r="A20" s="29"/>
      <c r="B20" s="29">
        <v>5</v>
      </c>
      <c r="C20" s="30" t="s">
        <v>40</v>
      </c>
      <c r="D20" s="31">
        <v>1430</v>
      </c>
      <c r="E20" s="29" t="s">
        <v>70</v>
      </c>
      <c r="F20" s="29" t="s">
        <v>71</v>
      </c>
      <c r="G20" s="32"/>
      <c r="H20" s="32">
        <f t="shared" si="0"/>
        <v>0</v>
      </c>
      <c r="I20" s="32"/>
      <c r="J20" s="32">
        <f t="shared" si="1"/>
        <v>0</v>
      </c>
      <c r="K20" s="32"/>
      <c r="L20" s="32">
        <f t="shared" si="2"/>
        <v>0</v>
      </c>
      <c r="M20" s="32"/>
      <c r="N20" s="32">
        <f t="shared" si="3"/>
        <v>0</v>
      </c>
      <c r="O20" s="32"/>
      <c r="P20" s="32">
        <f t="shared" si="4"/>
        <v>0</v>
      </c>
      <c r="Q20" s="32"/>
      <c r="R20" s="32">
        <f t="shared" si="5"/>
        <v>0</v>
      </c>
      <c r="S20" s="32"/>
      <c r="T20" s="32">
        <f t="shared" si="6"/>
        <v>0</v>
      </c>
      <c r="U20" s="32"/>
      <c r="V20" s="32">
        <f t="shared" si="7"/>
        <v>0</v>
      </c>
      <c r="W20" s="32"/>
      <c r="X20" s="32">
        <f t="shared" si="8"/>
        <v>0</v>
      </c>
      <c r="Y20" s="32"/>
      <c r="Z20" s="32">
        <f t="shared" si="9"/>
        <v>0</v>
      </c>
      <c r="AA20" s="32"/>
      <c r="AB20" s="32">
        <f t="shared" si="10"/>
        <v>0</v>
      </c>
      <c r="AC20" s="32"/>
      <c r="AD20" s="32">
        <f t="shared" si="11"/>
        <v>0</v>
      </c>
      <c r="AE20" s="33">
        <f t="shared" si="12"/>
        <v>0</v>
      </c>
    </row>
    <row r="21" spans="1:31" x14ac:dyDescent="0.45">
      <c r="A21" s="29" t="s">
        <v>85</v>
      </c>
      <c r="B21" s="29"/>
      <c r="C21" s="30"/>
      <c r="D21" s="31"/>
      <c r="E21" s="29"/>
      <c r="F21" s="29"/>
      <c r="G21" s="32"/>
      <c r="H21" s="32">
        <f>SUM(H9:H20)</f>
        <v>873.10142600000006</v>
      </c>
      <c r="I21" s="32"/>
      <c r="J21" s="32">
        <f>SUM(J9:J20)</f>
        <v>1393.1421540000001</v>
      </c>
      <c r="K21" s="32"/>
      <c r="L21" s="32">
        <f>SUM(L9:L20)</f>
        <v>567.6</v>
      </c>
      <c r="M21" s="32"/>
      <c r="N21" s="32">
        <f>SUM(N9:N20)</f>
        <v>464.40000000000003</v>
      </c>
      <c r="O21" s="32"/>
      <c r="P21" s="32">
        <f>SUM(P9:P20)</f>
        <v>438.6</v>
      </c>
      <c r="Q21" s="32"/>
      <c r="R21" s="32">
        <f>SUM(R9:R20)</f>
        <v>686.05617600000005</v>
      </c>
      <c r="S21" s="32"/>
      <c r="T21" s="32">
        <f>SUM(T9:T20)</f>
        <v>1099.885444</v>
      </c>
      <c r="U21" s="32"/>
      <c r="V21" s="32">
        <f>SUM(V9:V20)</f>
        <v>1553.7881520000001</v>
      </c>
      <c r="W21" s="32"/>
      <c r="X21" s="32">
        <f>SUM(X9:X20)</f>
        <v>1413.75866</v>
      </c>
      <c r="Y21" s="32"/>
      <c r="Z21" s="32">
        <f>SUM(Z9:Z20)</f>
        <v>954.12834599999996</v>
      </c>
      <c r="AA21" s="32"/>
      <c r="AB21" s="32">
        <f>SUM(AB9:AB20)</f>
        <v>1082.6219100000001</v>
      </c>
      <c r="AC21" s="32"/>
      <c r="AD21" s="32">
        <f>SUM(AD9:AD20)</f>
        <v>844.80232000000001</v>
      </c>
      <c r="AE21" s="32">
        <f>SUM(AE9:AE20)</f>
        <v>11371.884587999999</v>
      </c>
    </row>
    <row r="22" spans="1:31" s="34" customFormat="1" x14ac:dyDescent="0.45">
      <c r="A22" s="19" t="s">
        <v>72</v>
      </c>
      <c r="B22" s="19">
        <v>6</v>
      </c>
      <c r="C22" s="20" t="s">
        <v>86</v>
      </c>
      <c r="D22" s="21">
        <v>0.58209999999999995</v>
      </c>
      <c r="E22" s="19" t="s">
        <v>73</v>
      </c>
      <c r="F22" s="19" t="s">
        <v>42</v>
      </c>
      <c r="G22" s="22">
        <v>11925</v>
      </c>
      <c r="H22" s="22">
        <f t="shared" si="0"/>
        <v>6941.5424999999996</v>
      </c>
      <c r="I22" s="22">
        <v>17992</v>
      </c>
      <c r="J22" s="22">
        <f t="shared" si="1"/>
        <v>10473.143199999999</v>
      </c>
      <c r="K22" s="22">
        <v>18684</v>
      </c>
      <c r="L22" s="22">
        <f t="shared" si="2"/>
        <v>10875.956399999999</v>
      </c>
      <c r="M22" s="22">
        <v>23624</v>
      </c>
      <c r="N22" s="22">
        <f t="shared" si="3"/>
        <v>13751.5304</v>
      </c>
      <c r="O22" s="22">
        <v>25601</v>
      </c>
      <c r="P22" s="22">
        <f t="shared" si="4"/>
        <v>14902.342099999998</v>
      </c>
      <c r="Q22" s="22">
        <v>20573</v>
      </c>
      <c r="R22" s="22">
        <f t="shared" si="5"/>
        <v>11975.543299999999</v>
      </c>
      <c r="S22" s="22">
        <v>21330</v>
      </c>
      <c r="T22" s="22">
        <f t="shared" si="6"/>
        <v>12416.192999999999</v>
      </c>
      <c r="U22" s="22">
        <v>25986</v>
      </c>
      <c r="V22" s="22">
        <f t="shared" si="7"/>
        <v>15126.450599999998</v>
      </c>
      <c r="W22" s="22">
        <v>23381</v>
      </c>
      <c r="X22" s="22">
        <f t="shared" si="8"/>
        <v>13610.080099999999</v>
      </c>
      <c r="Y22" s="22">
        <v>21663</v>
      </c>
      <c r="Z22" s="22">
        <f t="shared" si="9"/>
        <v>12610.032299999999</v>
      </c>
      <c r="AA22" s="22">
        <v>21933</v>
      </c>
      <c r="AB22" s="22">
        <f t="shared" si="10"/>
        <v>12767.199299999998</v>
      </c>
      <c r="AC22" s="22">
        <v>21269</v>
      </c>
      <c r="AD22" s="22">
        <f t="shared" si="11"/>
        <v>12380.684899999998</v>
      </c>
      <c r="AE22" s="22">
        <f t="shared" si="12"/>
        <v>147830.69809999998</v>
      </c>
    </row>
    <row r="23" spans="1:31" s="28" customFormat="1" ht="21" customHeight="1" x14ac:dyDescent="0.45">
      <c r="A23" s="23" t="s">
        <v>74</v>
      </c>
      <c r="B23" s="23">
        <v>7</v>
      </c>
      <c r="C23" s="24" t="s">
        <v>75</v>
      </c>
      <c r="D23" s="25"/>
      <c r="E23" s="23"/>
      <c r="F23" s="23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7"/>
    </row>
    <row r="24" spans="1:31" x14ac:dyDescent="0.45">
      <c r="A24" s="23"/>
      <c r="B24" s="23"/>
      <c r="C24" s="24" t="s">
        <v>76</v>
      </c>
      <c r="D24" s="25">
        <v>0.79479999999999995</v>
      </c>
      <c r="E24" s="23" t="s">
        <v>77</v>
      </c>
      <c r="F24" s="23" t="s">
        <v>45</v>
      </c>
      <c r="G24" s="26">
        <v>0</v>
      </c>
      <c r="H24" s="26">
        <f>G24*D24</f>
        <v>0</v>
      </c>
      <c r="I24" s="26">
        <v>0</v>
      </c>
      <c r="J24" s="26">
        <f>I24*D24</f>
        <v>0</v>
      </c>
      <c r="K24" s="26">
        <v>0</v>
      </c>
      <c r="L24" s="26">
        <f>K24*D24</f>
        <v>0</v>
      </c>
      <c r="M24" s="26">
        <v>0</v>
      </c>
      <c r="N24" s="26">
        <f>M24*D24</f>
        <v>0</v>
      </c>
      <c r="O24" s="26">
        <v>0</v>
      </c>
      <c r="P24" s="26">
        <f>O24*D24</f>
        <v>0</v>
      </c>
      <c r="Q24" s="26">
        <v>0</v>
      </c>
      <c r="R24" s="26">
        <f>Q24*D24</f>
        <v>0</v>
      </c>
      <c r="S24" s="26">
        <v>0</v>
      </c>
      <c r="T24" s="26">
        <f>S24*D24</f>
        <v>0</v>
      </c>
      <c r="U24" s="26">
        <v>0</v>
      </c>
      <c r="V24" s="26">
        <f>U24*D24</f>
        <v>0</v>
      </c>
      <c r="W24" s="26">
        <v>0</v>
      </c>
      <c r="X24" s="26">
        <f>W24*D24</f>
        <v>0</v>
      </c>
      <c r="Y24" s="26">
        <v>0</v>
      </c>
      <c r="Z24" s="26">
        <f>Y24*D24</f>
        <v>0</v>
      </c>
      <c r="AA24" s="26">
        <v>0</v>
      </c>
      <c r="AB24" s="26">
        <f>AA24*D24</f>
        <v>0</v>
      </c>
      <c r="AC24" s="26">
        <v>0</v>
      </c>
      <c r="AD24" s="26">
        <f>AC24*D24</f>
        <v>0</v>
      </c>
      <c r="AE24" s="27">
        <f>H24+J24+L24+N24+P24+R24+T24+V24+X24+Z24+AB24+AD24</f>
        <v>0</v>
      </c>
    </row>
    <row r="25" spans="1:31" x14ac:dyDescent="0.45">
      <c r="A25" s="23"/>
      <c r="B25" s="23"/>
      <c r="C25" s="24" t="s">
        <v>78</v>
      </c>
      <c r="D25" s="25">
        <v>0.2843</v>
      </c>
      <c r="E25" s="23" t="s">
        <v>77</v>
      </c>
      <c r="F25" s="23" t="s">
        <v>45</v>
      </c>
      <c r="G25" s="26">
        <v>0</v>
      </c>
      <c r="H25" s="26">
        <f>G25*D25</f>
        <v>0</v>
      </c>
      <c r="I25" s="26">
        <v>0</v>
      </c>
      <c r="J25" s="26">
        <f>I25*D25</f>
        <v>0</v>
      </c>
      <c r="K25" s="26">
        <v>0</v>
      </c>
      <c r="L25" s="26">
        <f>K25*D25</f>
        <v>0</v>
      </c>
      <c r="M25" s="26">
        <v>0</v>
      </c>
      <c r="N25" s="26">
        <f>M25*D25</f>
        <v>0</v>
      </c>
      <c r="O25" s="26">
        <v>0</v>
      </c>
      <c r="P25" s="26">
        <f>O25*D25</f>
        <v>0</v>
      </c>
      <c r="Q25" s="26">
        <v>0</v>
      </c>
      <c r="R25" s="26">
        <f>Q25*D25</f>
        <v>0</v>
      </c>
      <c r="S25" s="26">
        <v>0</v>
      </c>
      <c r="T25" s="26">
        <f>S25*D25</f>
        <v>0</v>
      </c>
      <c r="U25" s="26">
        <v>0</v>
      </c>
      <c r="V25" s="26">
        <f>U25*D25</f>
        <v>0</v>
      </c>
      <c r="W25" s="26">
        <v>0</v>
      </c>
      <c r="X25" s="26">
        <f>W25*D25</f>
        <v>0</v>
      </c>
      <c r="Y25" s="26">
        <v>0</v>
      </c>
      <c r="Z25" s="26">
        <f>Y25*D25</f>
        <v>0</v>
      </c>
      <c r="AA25" s="26">
        <v>0</v>
      </c>
      <c r="AB25" s="26">
        <f>AA25*D25</f>
        <v>0</v>
      </c>
      <c r="AC25" s="26">
        <v>0</v>
      </c>
      <c r="AD25" s="26">
        <f>AC25*D25</f>
        <v>0</v>
      </c>
      <c r="AE25" s="27">
        <f>H25+J25+L25+N25+P25+R25+T25+V25+X25+Z25+AB25+AD25</f>
        <v>0</v>
      </c>
    </row>
    <row r="26" spans="1:31" x14ac:dyDescent="0.45">
      <c r="A26" s="23"/>
      <c r="B26" s="23">
        <v>8</v>
      </c>
      <c r="C26" s="24" t="s">
        <v>43</v>
      </c>
      <c r="D26" s="25">
        <v>2.0859000000000001</v>
      </c>
      <c r="E26" s="23" t="s">
        <v>79</v>
      </c>
      <c r="F26" s="23" t="s">
        <v>37</v>
      </c>
      <c r="G26" s="26">
        <v>89.95</v>
      </c>
      <c r="H26" s="26">
        <f>G26*D26</f>
        <v>187.62670500000002</v>
      </c>
      <c r="I26" s="26">
        <v>61.68</v>
      </c>
      <c r="J26" s="26">
        <f>I26*D26</f>
        <v>128.658312</v>
      </c>
      <c r="K26" s="26">
        <v>603.95000000000005</v>
      </c>
      <c r="L26" s="26">
        <f>K26*D26</f>
        <v>1259.7793050000002</v>
      </c>
      <c r="M26" s="26">
        <v>61.68</v>
      </c>
      <c r="N26" s="26">
        <f>M26*D26</f>
        <v>128.658312</v>
      </c>
      <c r="O26" s="26">
        <v>205.6</v>
      </c>
      <c r="P26" s="26">
        <f>O26*D26</f>
        <v>428.86104</v>
      </c>
      <c r="Q26" s="26">
        <v>154.19999999999999</v>
      </c>
      <c r="R26" s="26">
        <f>Q26*D26</f>
        <v>321.64578</v>
      </c>
      <c r="S26" s="26">
        <v>272.42</v>
      </c>
      <c r="T26" s="26">
        <f>S26*D26</f>
        <v>568.24087800000007</v>
      </c>
      <c r="U26" s="26">
        <v>95.09</v>
      </c>
      <c r="V26" s="26">
        <f>U26*D26</f>
        <v>198.34823100000003</v>
      </c>
      <c r="W26" s="26">
        <v>976.6</v>
      </c>
      <c r="X26" s="26">
        <f>W26*D26</f>
        <v>2037.0899400000001</v>
      </c>
      <c r="Y26" s="26">
        <v>25.7</v>
      </c>
      <c r="Z26" s="26">
        <f>Y26*D26</f>
        <v>53.60763</v>
      </c>
      <c r="AA26" s="26">
        <v>51.4</v>
      </c>
      <c r="AB26" s="26">
        <f>AA26*D26</f>
        <v>107.21526</v>
      </c>
      <c r="AC26" s="26">
        <v>552.54999999999995</v>
      </c>
      <c r="AD26" s="26">
        <f>AC26*D26</f>
        <v>1152.5640449999999</v>
      </c>
      <c r="AE26" s="27">
        <f>H26+J26+L26+N26+P26+R26+T26+V26+X26+Z26+AB26+AD26</f>
        <v>6572.295438000001</v>
      </c>
    </row>
    <row r="27" spans="1:31" x14ac:dyDescent="0.45">
      <c r="A27" s="38"/>
      <c r="B27" s="38">
        <v>7</v>
      </c>
      <c r="C27" s="39" t="s">
        <v>46</v>
      </c>
      <c r="D27" s="40">
        <v>2.3199999999999998</v>
      </c>
      <c r="E27" s="38" t="s">
        <v>79</v>
      </c>
      <c r="F27" s="38" t="s">
        <v>37</v>
      </c>
      <c r="G27" s="41">
        <v>255</v>
      </c>
      <c r="H27" s="41">
        <f>G27*D27</f>
        <v>591.59999999999991</v>
      </c>
      <c r="I27" s="41">
        <v>191.5</v>
      </c>
      <c r="J27" s="41">
        <f>I27*D27</f>
        <v>444.28</v>
      </c>
      <c r="K27" s="41">
        <v>160</v>
      </c>
      <c r="L27" s="41">
        <f>K27*D27</f>
        <v>371.2</v>
      </c>
      <c r="M27" s="41">
        <v>87.5</v>
      </c>
      <c r="N27" s="41">
        <f>M27*D27</f>
        <v>203</v>
      </c>
      <c r="O27" s="41">
        <v>82.5</v>
      </c>
      <c r="P27" s="41">
        <f>O27*D27</f>
        <v>191.39999999999998</v>
      </c>
      <c r="Q27" s="41">
        <v>159.5</v>
      </c>
      <c r="R27" s="41">
        <f>Q27*D27</f>
        <v>370.03999999999996</v>
      </c>
      <c r="S27" s="41">
        <v>191</v>
      </c>
      <c r="T27" s="41">
        <f>S27*D27</f>
        <v>443.11999999999995</v>
      </c>
      <c r="U27" s="41">
        <v>46</v>
      </c>
      <c r="V27" s="41">
        <f>U27*D27</f>
        <v>106.72</v>
      </c>
      <c r="W27" s="41">
        <v>0</v>
      </c>
      <c r="X27" s="41">
        <f>W27*D27</f>
        <v>0</v>
      </c>
      <c r="Y27" s="41">
        <v>193.5</v>
      </c>
      <c r="Z27" s="41">
        <f>Y27*D27</f>
        <v>448.91999999999996</v>
      </c>
      <c r="AA27" s="41">
        <v>171</v>
      </c>
      <c r="AB27" s="41">
        <f>AA27*D27</f>
        <v>396.71999999999997</v>
      </c>
      <c r="AC27" s="41">
        <v>242</v>
      </c>
      <c r="AD27" s="41">
        <f>AC27*D27</f>
        <v>561.43999999999994</v>
      </c>
      <c r="AE27" s="42">
        <f>H27+J27+L27+N27+P27+R27+T27+V27+X27+Z27+AB27+AD27</f>
        <v>4128.4399999999996</v>
      </c>
    </row>
    <row r="28" spans="1:31" x14ac:dyDescent="0.45">
      <c r="A28" s="43" t="s">
        <v>87</v>
      </c>
      <c r="B28" s="44"/>
      <c r="C28" s="44"/>
      <c r="D28" s="44"/>
      <c r="E28" s="44"/>
      <c r="F28" s="44"/>
      <c r="G28" s="44"/>
      <c r="H28" s="44">
        <f>SUM(H24:H27)</f>
        <v>779.22670499999992</v>
      </c>
      <c r="I28" s="44"/>
      <c r="J28" s="44">
        <f>SUM(J24:J27)</f>
        <v>572.938312</v>
      </c>
      <c r="K28" s="44"/>
      <c r="L28" s="44">
        <f>SUM(L24:L27)</f>
        <v>1630.9793050000003</v>
      </c>
      <c r="M28" s="44"/>
      <c r="N28" s="44">
        <f>SUM(N24:N27)</f>
        <v>331.65831200000002</v>
      </c>
      <c r="O28" s="44"/>
      <c r="P28" s="44">
        <f>SUM(P24:P27)</f>
        <v>620.26103999999998</v>
      </c>
      <c r="Q28" s="44"/>
      <c r="R28" s="44">
        <f>SUM(R24:R27)</f>
        <v>691.68578000000002</v>
      </c>
      <c r="S28" s="44"/>
      <c r="T28" s="44">
        <f>SUM(T24:T27)</f>
        <v>1011.360878</v>
      </c>
      <c r="U28" s="44"/>
      <c r="V28" s="44">
        <f>SUM(V24:V27)</f>
        <v>305.06823100000003</v>
      </c>
      <c r="W28" s="44"/>
      <c r="X28" s="44">
        <f>SUM(X24:X27)</f>
        <v>2037.0899400000001</v>
      </c>
      <c r="Y28" s="44"/>
      <c r="Z28" s="44">
        <f>SUM(Z24:Z27)</f>
        <v>502.52762999999993</v>
      </c>
      <c r="AA28" s="44"/>
      <c r="AB28" s="44">
        <f>SUM(AB24:AB27)</f>
        <v>503.93525999999997</v>
      </c>
      <c r="AC28" s="44"/>
      <c r="AD28" s="44">
        <f>SUM(AD24:AD27)</f>
        <v>1714.0040449999997</v>
      </c>
      <c r="AE28" s="44">
        <f>SUM(AE24:AE27)</f>
        <v>10700.735438</v>
      </c>
    </row>
    <row r="30" spans="1:31" x14ac:dyDescent="0.45">
      <c r="C30" s="16" t="s">
        <v>80</v>
      </c>
      <c r="D30" s="13"/>
      <c r="E30" s="13"/>
      <c r="F30" s="13"/>
    </row>
    <row r="31" spans="1:31" x14ac:dyDescent="0.45">
      <c r="C31" s="5" t="s">
        <v>81</v>
      </c>
      <c r="D31" s="5" t="s">
        <v>82</v>
      </c>
      <c r="E31" s="5" t="s">
        <v>83</v>
      </c>
      <c r="F31" s="5" t="s">
        <v>13</v>
      </c>
    </row>
    <row r="32" spans="1:31" x14ac:dyDescent="0.45">
      <c r="C32" s="2" t="s">
        <v>65</v>
      </c>
      <c r="D32" s="1">
        <f>SUM(AE9:AE20)/1000</f>
        <v>11.371884587999999</v>
      </c>
      <c r="E32" s="1">
        <f>D32*100/$D$35</f>
        <v>6.6931503830705825</v>
      </c>
      <c r="F32" s="2" t="s">
        <v>84</v>
      </c>
    </row>
    <row r="33" spans="3:6" x14ac:dyDescent="0.45">
      <c r="C33" s="2" t="s">
        <v>72</v>
      </c>
      <c r="D33" s="1">
        <f>$AE$22/1000</f>
        <v>147.83069809999998</v>
      </c>
      <c r="E33" s="1">
        <f>D33*100/$D$35</f>
        <v>87.008717505074856</v>
      </c>
      <c r="F33" s="2" t="s">
        <v>84</v>
      </c>
    </row>
    <row r="34" spans="3:6" x14ac:dyDescent="0.45">
      <c r="C34" s="2" t="s">
        <v>74</v>
      </c>
      <c r="D34" s="1">
        <f>SUM(AE24:AE27)/1000</f>
        <v>10.700735437999999</v>
      </c>
      <c r="E34" s="1">
        <f>D34*100/$D$35</f>
        <v>6.2981321118545512</v>
      </c>
      <c r="F34" s="2" t="s">
        <v>84</v>
      </c>
    </row>
    <row r="35" spans="3:6" x14ac:dyDescent="0.45">
      <c r="C35" s="9" t="s">
        <v>26</v>
      </c>
      <c r="D35" s="7">
        <f>SUM(D32:D34)</f>
        <v>169.90331812599999</v>
      </c>
      <c r="E35" s="7">
        <f>D35*100/$D$35</f>
        <v>100</v>
      </c>
      <c r="F35" s="9" t="s">
        <v>84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C30:F30"/>
    <mergeCell ref="U5:V5"/>
    <mergeCell ref="W5:X5"/>
    <mergeCell ref="Y5:Z5"/>
    <mergeCell ref="AA5:AB5"/>
    <mergeCell ref="AC5:AD5"/>
    <mergeCell ref="A1:AE1"/>
    <mergeCell ref="A3:AE3"/>
    <mergeCell ref="A5:A6"/>
    <mergeCell ref="B5:B6"/>
    <mergeCell ref="C5:C6"/>
    <mergeCell ref="D5:D6"/>
    <mergeCell ref="E5:E6"/>
    <mergeCell ref="F5:F6"/>
    <mergeCell ref="AE5:AE6"/>
    <mergeCell ref="G5:H5"/>
    <mergeCell ref="I5:J5"/>
    <mergeCell ref="K5:L5"/>
    <mergeCell ref="M5:N5"/>
    <mergeCell ref="O5:P5"/>
    <mergeCell ref="Q5:R5"/>
    <mergeCell ref="S5:T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BB95-E2E7-4245-93A6-A9C98C9B239B}">
  <dimension ref="A2:N17"/>
  <sheetViews>
    <sheetView tabSelected="1" workbookViewId="0">
      <selection activeCell="M27" sqref="M27"/>
    </sheetView>
  </sheetViews>
  <sheetFormatPr defaultRowHeight="20.5" x14ac:dyDescent="0.45"/>
  <cols>
    <col min="1" max="1" width="10.1640625" customWidth="1"/>
    <col min="2" max="2" width="8.08203125" style="17" customWidth="1"/>
    <col min="3" max="3" width="8.58203125" style="17" customWidth="1"/>
    <col min="4" max="4" width="8.9140625" style="17" customWidth="1"/>
    <col min="5" max="5" width="8.83203125" style="17" customWidth="1"/>
    <col min="6" max="6" width="8.4140625" style="17" customWidth="1"/>
    <col min="7" max="13" width="8.6640625" style="17"/>
  </cols>
  <sheetData>
    <row r="2" spans="1:14" x14ac:dyDescent="0.45">
      <c r="B2" s="17" t="s">
        <v>80</v>
      </c>
    </row>
    <row r="3" spans="1:14" x14ac:dyDescent="0.45">
      <c r="B3" s="17" t="s">
        <v>81</v>
      </c>
      <c r="C3" s="18" t="s">
        <v>82</v>
      </c>
      <c r="D3" s="18" t="s">
        <v>83</v>
      </c>
      <c r="E3" s="17" t="s">
        <v>13</v>
      </c>
    </row>
    <row r="4" spans="1:14" x14ac:dyDescent="0.45">
      <c r="B4" s="17" t="s">
        <v>65</v>
      </c>
      <c r="C4" s="17">
        <v>11.371884587999999</v>
      </c>
      <c r="D4" s="17">
        <v>6.6931503830705825</v>
      </c>
      <c r="E4" s="17" t="s">
        <v>84</v>
      </c>
    </row>
    <row r="5" spans="1:14" x14ac:dyDescent="0.45">
      <c r="B5" s="17" t="s">
        <v>72</v>
      </c>
      <c r="C5" s="17">
        <v>147.83069809999998</v>
      </c>
      <c r="D5" s="17">
        <v>87.008717505074856</v>
      </c>
      <c r="E5" s="17" t="s">
        <v>84</v>
      </c>
    </row>
    <row r="6" spans="1:14" x14ac:dyDescent="0.45">
      <c r="B6" s="17" t="s">
        <v>74</v>
      </c>
      <c r="C6" s="17">
        <v>10.700735437999999</v>
      </c>
      <c r="D6" s="17">
        <v>6.2981321118545512</v>
      </c>
      <c r="E6" s="17" t="s">
        <v>84</v>
      </c>
    </row>
    <row r="7" spans="1:14" x14ac:dyDescent="0.45">
      <c r="B7" s="17" t="s">
        <v>26</v>
      </c>
      <c r="C7" s="17">
        <v>169.90331812599999</v>
      </c>
      <c r="D7" s="17">
        <v>100</v>
      </c>
      <c r="E7" s="17" t="s">
        <v>84</v>
      </c>
    </row>
    <row r="13" spans="1:14" x14ac:dyDescent="0.45">
      <c r="A13" s="49" t="s">
        <v>89</v>
      </c>
      <c r="B13" s="51" t="s">
        <v>14</v>
      </c>
      <c r="C13" s="51" t="s">
        <v>15</v>
      </c>
      <c r="D13" s="51" t="s">
        <v>16</v>
      </c>
      <c r="E13" s="51" t="s">
        <v>17</v>
      </c>
      <c r="F13" s="51" t="s">
        <v>18</v>
      </c>
      <c r="G13" s="51" t="s">
        <v>19</v>
      </c>
      <c r="H13" s="51" t="s">
        <v>20</v>
      </c>
      <c r="I13" s="51" t="s">
        <v>21</v>
      </c>
      <c r="J13" s="51" t="s">
        <v>22</v>
      </c>
      <c r="K13" s="51" t="s">
        <v>23</v>
      </c>
      <c r="L13" s="51" t="s">
        <v>24</v>
      </c>
      <c r="M13" s="51" t="s">
        <v>25</v>
      </c>
      <c r="N13" s="46" t="s">
        <v>26</v>
      </c>
    </row>
    <row r="14" spans="1:14" x14ac:dyDescent="0.45">
      <c r="A14" s="50"/>
      <c r="B14" s="51" t="s">
        <v>63</v>
      </c>
      <c r="C14" s="51" t="s">
        <v>63</v>
      </c>
      <c r="D14" s="51" t="s">
        <v>63</v>
      </c>
      <c r="E14" s="51" t="s">
        <v>63</v>
      </c>
      <c r="F14" s="51" t="s">
        <v>63</v>
      </c>
      <c r="G14" s="51" t="s">
        <v>63</v>
      </c>
      <c r="H14" s="51" t="s">
        <v>63</v>
      </c>
      <c r="I14" s="51" t="s">
        <v>63</v>
      </c>
      <c r="J14" s="51" t="s">
        <v>63</v>
      </c>
      <c r="K14" s="51" t="s">
        <v>63</v>
      </c>
      <c r="L14" s="51" t="s">
        <v>63</v>
      </c>
      <c r="M14" s="51" t="s">
        <v>63</v>
      </c>
      <c r="N14" s="47"/>
    </row>
    <row r="15" spans="1:14" x14ac:dyDescent="0.45">
      <c r="A15" s="45" t="s">
        <v>88</v>
      </c>
      <c r="B15" s="48">
        <v>873.10142600000006</v>
      </c>
      <c r="C15" s="48">
        <v>1393.1421540000001</v>
      </c>
      <c r="D15" s="48">
        <v>567.6</v>
      </c>
      <c r="E15" s="48">
        <v>464.40000000000003</v>
      </c>
      <c r="F15" s="48">
        <v>438.6</v>
      </c>
      <c r="G15" s="48">
        <v>686.05617600000005</v>
      </c>
      <c r="H15" s="48">
        <v>1099.885444</v>
      </c>
      <c r="I15" s="48">
        <v>1553.7881520000001</v>
      </c>
      <c r="J15" s="48">
        <v>1413.75866</v>
      </c>
      <c r="K15" s="48">
        <v>954.12834599999996</v>
      </c>
      <c r="L15" s="48">
        <v>1082.6219100000001</v>
      </c>
      <c r="M15" s="48">
        <v>844.80232000000001</v>
      </c>
      <c r="N15" s="45"/>
    </row>
    <row r="16" spans="1:14" x14ac:dyDescent="0.45">
      <c r="A16" s="45" t="s">
        <v>90</v>
      </c>
      <c r="B16" s="48">
        <v>6941.5424999999996</v>
      </c>
      <c r="C16" s="48">
        <v>10473.143199999999</v>
      </c>
      <c r="D16" s="48">
        <v>10875.956399999999</v>
      </c>
      <c r="E16" s="48">
        <v>13751.5304</v>
      </c>
      <c r="F16" s="48">
        <v>14902.342099999998</v>
      </c>
      <c r="G16" s="48">
        <v>11975.543299999999</v>
      </c>
      <c r="H16" s="48">
        <v>12416.192999999999</v>
      </c>
      <c r="I16" s="48">
        <v>15126.450599999998</v>
      </c>
      <c r="J16" s="48">
        <v>13610.080099999999</v>
      </c>
      <c r="K16" s="48">
        <v>12610.032299999999</v>
      </c>
      <c r="L16" s="48">
        <v>12767.199299999998</v>
      </c>
      <c r="M16" s="48">
        <v>12380.684899999998</v>
      </c>
      <c r="N16" s="45"/>
    </row>
    <row r="17" spans="1:14" x14ac:dyDescent="0.45">
      <c r="A17" s="45" t="s">
        <v>91</v>
      </c>
      <c r="B17" s="52">
        <v>779.22670499999992</v>
      </c>
      <c r="C17" s="48">
        <v>572.938312</v>
      </c>
      <c r="D17" s="48">
        <v>1630.9793050000003</v>
      </c>
      <c r="E17" s="48">
        <v>331.65831200000002</v>
      </c>
      <c r="F17" s="48">
        <v>620.26103999999998</v>
      </c>
      <c r="G17" s="48">
        <v>691.68578000000002</v>
      </c>
      <c r="H17" s="48">
        <v>1011.360878</v>
      </c>
      <c r="I17" s="48">
        <v>305.06823100000003</v>
      </c>
      <c r="J17" s="48">
        <v>2037.0899400000001</v>
      </c>
      <c r="K17" s="48">
        <v>502.52762999999993</v>
      </c>
      <c r="L17" s="48">
        <v>503.93525999999997</v>
      </c>
      <c r="M17" s="48">
        <v>1714.0040449999997</v>
      </c>
      <c r="N17" s="45"/>
    </row>
  </sheetData>
  <mergeCells count="2">
    <mergeCell ref="N13:N14"/>
    <mergeCell ref="A13:A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ข้อมูลทั่วไป</vt:lpstr>
      <vt:lpstr>การใช้ทรัพยากร</vt:lpstr>
      <vt:lpstr>CH4</vt:lpstr>
      <vt:lpstr>สรุปการคำนวณ CF</vt:lpstr>
      <vt:lpstr>กราฟ 63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ASUS-ROG</cp:lastModifiedBy>
  <dcterms:created xsi:type="dcterms:W3CDTF">2022-08-01T02:15:55Z</dcterms:created>
  <dcterms:modified xsi:type="dcterms:W3CDTF">2022-08-01T04:41:30Z</dcterms:modified>
  <cp:category/>
</cp:coreProperties>
</file>