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-ROG\Downloads\"/>
    </mc:Choice>
  </mc:AlternateContent>
  <xr:revisionPtr revIDLastSave="0" documentId="13_ncr:1_{0BEB34C7-FCE1-4E5B-A64E-06160B02EFC5}" xr6:coauthVersionLast="47" xr6:coauthVersionMax="47" xr10:uidLastSave="{00000000-0000-0000-0000-000000000000}"/>
  <bookViews>
    <workbookView xWindow="-110" yWindow="-110" windowWidth="18480" windowHeight="11020" activeTab="4" xr2:uid="{00000000-000D-0000-FFFF-FFFF00000000}"/>
  </bookViews>
  <sheets>
    <sheet name="ข้อมูลทั่วไป" sheetId="1" r:id="rId1"/>
    <sheet name="การใช้ทรัพยากร" sheetId="2" r:id="rId2"/>
    <sheet name="CH4" sheetId="3" r:id="rId3"/>
    <sheet name="สรุปการคำนวณ CF" sheetId="4" r:id="rId4"/>
    <sheet name="กราฟ 6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4" l="1"/>
  <c r="J28" i="4"/>
  <c r="J21" i="4"/>
  <c r="AE28" i="4"/>
  <c r="AD28" i="4"/>
  <c r="AB28" i="4"/>
  <c r="Z28" i="4"/>
  <c r="X28" i="4"/>
  <c r="V28" i="4"/>
  <c r="T28" i="4"/>
  <c r="R28" i="4"/>
  <c r="P28" i="4"/>
  <c r="N28" i="4"/>
  <c r="H28" i="4"/>
  <c r="AE21" i="4"/>
  <c r="AD21" i="4"/>
  <c r="AB21" i="4"/>
  <c r="Z21" i="4"/>
  <c r="X21" i="4"/>
  <c r="V21" i="4"/>
  <c r="T21" i="4"/>
  <c r="R21" i="4"/>
  <c r="P21" i="4"/>
  <c r="N21" i="4"/>
  <c r="L21" i="4"/>
  <c r="H21" i="4"/>
  <c r="AD27" i="4"/>
  <c r="AB27" i="4"/>
  <c r="Z27" i="4"/>
  <c r="X27" i="4"/>
  <c r="V27" i="4"/>
  <c r="T27" i="4"/>
  <c r="R27" i="4"/>
  <c r="P27" i="4"/>
  <c r="N27" i="4"/>
  <c r="L27" i="4"/>
  <c r="J27" i="4"/>
  <c r="H27" i="4"/>
  <c r="AD26" i="4"/>
  <c r="AB26" i="4"/>
  <c r="Z26" i="4"/>
  <c r="X26" i="4"/>
  <c r="V26" i="4"/>
  <c r="T26" i="4"/>
  <c r="R26" i="4"/>
  <c r="P26" i="4"/>
  <c r="N26" i="4"/>
  <c r="L26" i="4"/>
  <c r="J26" i="4"/>
  <c r="H26" i="4"/>
  <c r="AD25" i="4"/>
  <c r="AB25" i="4"/>
  <c r="Z25" i="4"/>
  <c r="X25" i="4"/>
  <c r="V25" i="4"/>
  <c r="T25" i="4"/>
  <c r="R25" i="4"/>
  <c r="P25" i="4"/>
  <c r="N25" i="4"/>
  <c r="L25" i="4"/>
  <c r="J25" i="4"/>
  <c r="H25" i="4"/>
  <c r="AD24" i="4"/>
  <c r="AB24" i="4"/>
  <c r="Z24" i="4"/>
  <c r="X24" i="4"/>
  <c r="V24" i="4"/>
  <c r="T24" i="4"/>
  <c r="R24" i="4"/>
  <c r="P24" i="4"/>
  <c r="N24" i="4"/>
  <c r="L24" i="4"/>
  <c r="J24" i="4"/>
  <c r="H24" i="4"/>
  <c r="AD22" i="4"/>
  <c r="AB22" i="4"/>
  <c r="Z22" i="4"/>
  <c r="X22" i="4"/>
  <c r="V22" i="4"/>
  <c r="T22" i="4"/>
  <c r="R22" i="4"/>
  <c r="P22" i="4"/>
  <c r="N22" i="4"/>
  <c r="L22" i="4"/>
  <c r="J22" i="4"/>
  <c r="H22" i="4"/>
  <c r="AD20" i="4"/>
  <c r="AB20" i="4"/>
  <c r="Z20" i="4"/>
  <c r="X20" i="4"/>
  <c r="V20" i="4"/>
  <c r="T20" i="4"/>
  <c r="R20" i="4"/>
  <c r="P20" i="4"/>
  <c r="N20" i="4"/>
  <c r="L20" i="4"/>
  <c r="J20" i="4"/>
  <c r="H20" i="4"/>
  <c r="AD19" i="4"/>
  <c r="AB19" i="4"/>
  <c r="Z19" i="4"/>
  <c r="X19" i="4"/>
  <c r="V19" i="4"/>
  <c r="T19" i="4"/>
  <c r="R19" i="4"/>
  <c r="P19" i="4"/>
  <c r="N19" i="4"/>
  <c r="L19" i="4"/>
  <c r="J19" i="4"/>
  <c r="H19" i="4"/>
  <c r="AC18" i="4"/>
  <c r="AD18" i="4" s="1"/>
  <c r="M18" i="4"/>
  <c r="N18" i="4" s="1"/>
  <c r="W17" i="4"/>
  <c r="X17" i="4" s="1"/>
  <c r="O17" i="4"/>
  <c r="P17" i="4" s="1"/>
  <c r="G17" i="4"/>
  <c r="H17" i="4" s="1"/>
  <c r="AD16" i="4"/>
  <c r="AB16" i="4"/>
  <c r="Z16" i="4"/>
  <c r="X16" i="4"/>
  <c r="V16" i="4"/>
  <c r="T16" i="4"/>
  <c r="R16" i="4"/>
  <c r="P16" i="4"/>
  <c r="N16" i="4"/>
  <c r="L16" i="4"/>
  <c r="J16" i="4"/>
  <c r="H16" i="4"/>
  <c r="AD15" i="4"/>
  <c r="AB15" i="4"/>
  <c r="Z15" i="4"/>
  <c r="X15" i="4"/>
  <c r="V15" i="4"/>
  <c r="T15" i="4"/>
  <c r="R15" i="4"/>
  <c r="P15" i="4"/>
  <c r="N15" i="4"/>
  <c r="L15" i="4"/>
  <c r="J15" i="4"/>
  <c r="H15" i="4"/>
  <c r="AD14" i="4"/>
  <c r="AB14" i="4"/>
  <c r="Z14" i="4"/>
  <c r="X14" i="4"/>
  <c r="V14" i="4"/>
  <c r="T14" i="4"/>
  <c r="R14" i="4"/>
  <c r="P14" i="4"/>
  <c r="N14" i="4"/>
  <c r="L14" i="4"/>
  <c r="J14" i="4"/>
  <c r="H14" i="4"/>
  <c r="AD13" i="4"/>
  <c r="AB13" i="4"/>
  <c r="Z13" i="4"/>
  <c r="X13" i="4"/>
  <c r="V13" i="4"/>
  <c r="T13" i="4"/>
  <c r="R13" i="4"/>
  <c r="P13" i="4"/>
  <c r="N13" i="4"/>
  <c r="L13" i="4"/>
  <c r="J13" i="4"/>
  <c r="H13" i="4"/>
  <c r="AD12" i="4"/>
  <c r="AB12" i="4"/>
  <c r="Z12" i="4"/>
  <c r="X12" i="4"/>
  <c r="V12" i="4"/>
  <c r="T12" i="4"/>
  <c r="R12" i="4"/>
  <c r="P12" i="4"/>
  <c r="N12" i="4"/>
  <c r="L12" i="4"/>
  <c r="J12" i="4"/>
  <c r="H12" i="4"/>
  <c r="AD10" i="4"/>
  <c r="AB10" i="4"/>
  <c r="Z10" i="4"/>
  <c r="X10" i="4"/>
  <c r="V10" i="4"/>
  <c r="T10" i="4"/>
  <c r="R10" i="4"/>
  <c r="P10" i="4"/>
  <c r="N10" i="4"/>
  <c r="L10" i="4"/>
  <c r="J10" i="4"/>
  <c r="H10" i="4"/>
  <c r="AD9" i="4"/>
  <c r="AB9" i="4"/>
  <c r="Z9" i="4"/>
  <c r="X9" i="4"/>
  <c r="V9" i="4"/>
  <c r="T9" i="4"/>
  <c r="R9" i="4"/>
  <c r="P9" i="4"/>
  <c r="N9" i="4"/>
  <c r="L9" i="4"/>
  <c r="J9" i="4"/>
  <c r="H9" i="4"/>
  <c r="O12" i="3"/>
  <c r="L12" i="3"/>
  <c r="W18" i="4" s="1"/>
  <c r="X18" i="4" s="1"/>
  <c r="K12" i="3"/>
  <c r="U18" i="4" s="1"/>
  <c r="V18" i="4" s="1"/>
  <c r="G12" i="3"/>
  <c r="D12" i="3"/>
  <c r="O10" i="3"/>
  <c r="N10" i="3"/>
  <c r="N12" i="3" s="1"/>
  <c r="AA18" i="4" s="1"/>
  <c r="AB18" i="4" s="1"/>
  <c r="M10" i="3"/>
  <c r="M12" i="3" s="1"/>
  <c r="Y18" i="4" s="1"/>
  <c r="Z18" i="4" s="1"/>
  <c r="L10" i="3"/>
  <c r="K10" i="3"/>
  <c r="J10" i="3"/>
  <c r="J12" i="3" s="1"/>
  <c r="S18" i="4" s="1"/>
  <c r="T18" i="4" s="1"/>
  <c r="I10" i="3"/>
  <c r="I12" i="3" s="1"/>
  <c r="Q18" i="4" s="1"/>
  <c r="R18" i="4" s="1"/>
  <c r="H10" i="3"/>
  <c r="P10" i="3" s="1"/>
  <c r="G10" i="3"/>
  <c r="F10" i="3"/>
  <c r="F12" i="3" s="1"/>
  <c r="K18" i="4" s="1"/>
  <c r="L18" i="4" s="1"/>
  <c r="E10" i="3"/>
  <c r="E12" i="3" s="1"/>
  <c r="I18" i="4" s="1"/>
  <c r="J18" i="4" s="1"/>
  <c r="D10" i="3"/>
  <c r="P9" i="3"/>
  <c r="O8" i="3"/>
  <c r="AC17" i="4" s="1"/>
  <c r="AD17" i="4" s="1"/>
  <c r="N8" i="3"/>
  <c r="AA17" i="4" s="1"/>
  <c r="AB17" i="4" s="1"/>
  <c r="M8" i="3"/>
  <c r="Y17" i="4" s="1"/>
  <c r="Z17" i="4" s="1"/>
  <c r="L8" i="3"/>
  <c r="K8" i="3"/>
  <c r="U17" i="4" s="1"/>
  <c r="V17" i="4" s="1"/>
  <c r="J8" i="3"/>
  <c r="S17" i="4" s="1"/>
  <c r="T17" i="4" s="1"/>
  <c r="I8" i="3"/>
  <c r="Q17" i="4" s="1"/>
  <c r="R17" i="4" s="1"/>
  <c r="H8" i="3"/>
  <c r="G8" i="3"/>
  <c r="M17" i="4" s="1"/>
  <c r="N17" i="4" s="1"/>
  <c r="F8" i="3"/>
  <c r="K17" i="4" s="1"/>
  <c r="L17" i="4" s="1"/>
  <c r="E8" i="3"/>
  <c r="I17" i="4" s="1"/>
  <c r="J17" i="4" s="1"/>
  <c r="D8" i="3"/>
  <c r="P7" i="3"/>
  <c r="P6" i="3"/>
  <c r="P20" i="2"/>
  <c r="P19" i="2"/>
  <c r="P18" i="2"/>
  <c r="P17" i="2"/>
  <c r="P16" i="2"/>
  <c r="P15" i="2"/>
  <c r="P14" i="2"/>
  <c r="P13" i="2"/>
  <c r="P12" i="2"/>
  <c r="P11" i="2"/>
  <c r="P10" i="2"/>
  <c r="P9" i="2"/>
  <c r="P7" i="2"/>
  <c r="P6" i="2"/>
  <c r="C10" i="1"/>
  <c r="AE22" i="4" l="1"/>
  <c r="D34" i="4" s="1"/>
  <c r="AE15" i="4"/>
  <c r="AE24" i="4"/>
  <c r="AE10" i="4"/>
  <c r="AE13" i="4"/>
  <c r="AE20" i="4"/>
  <c r="AE9" i="4"/>
  <c r="AE14" i="4"/>
  <c r="AE19" i="4"/>
  <c r="AE25" i="4"/>
  <c r="AE26" i="4"/>
  <c r="AE27" i="4"/>
  <c r="AE16" i="4"/>
  <c r="AE12" i="4"/>
  <c r="AE17" i="4"/>
  <c r="H12" i="3"/>
  <c r="O18" i="4" s="1"/>
  <c r="P18" i="4" s="1"/>
  <c r="P8" i="3"/>
  <c r="G18" i="4"/>
  <c r="H18" i="4" s="1"/>
  <c r="D35" i="4" l="1"/>
  <c r="AE18" i="4"/>
  <c r="D33" i="4" s="1"/>
  <c r="P12" i="3"/>
  <c r="D36" i="4" l="1"/>
  <c r="E33" i="4" s="1"/>
  <c r="E36" i="4" l="1"/>
  <c r="E35" i="4"/>
  <c r="E34" i="4"/>
</calcChain>
</file>

<file path=xl/sharedStrings.xml><?xml version="1.0" encoding="utf-8"?>
<sst xmlns="http://schemas.openxmlformats.org/spreadsheetml/2006/main" count="241" uniqueCount="93">
  <si>
    <t>ข้อมูลการใช้ทรัพยากร ปี พ.ศ.2564</t>
  </si>
  <si>
    <t>พื้นที่ในสำนักงาน</t>
  </si>
  <si>
    <t>เฉพาะอาคาร ขนาด</t>
  </si>
  <si>
    <t>ตารางเมตร</t>
  </si>
  <si>
    <t>เฉพาะพื้นที่นอกอาคาร ขนาด</t>
  </si>
  <si>
    <t>จำนวนพนักงานภายในสำนักงาน</t>
  </si>
  <si>
    <t>พนักงานประจำ</t>
  </si>
  <si>
    <t>คน</t>
  </si>
  <si>
    <t>พนักงานชั่วคราว</t>
  </si>
  <si>
    <t>ผู้รับจ้างช่วง</t>
  </si>
  <si>
    <t>รวมทั้งสิ้น</t>
  </si>
  <si>
    <t>ข้อมูลปริมาณการใช้ทรัพยากร พลังงาน ของเสีย ปี พ.ศ.2564</t>
  </si>
  <si>
    <t>รายการ</t>
  </si>
  <si>
    <t>หน่วย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</si>
  <si>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</si>
  <si>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</si>
  <si>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</si>
  <si>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</si>
  <si>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</si>
  <si>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</si>
  <si>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</si>
  <si>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</si>
  <si>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</si>
  <si>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</si>
  <si>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</si>
  <si>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</si>
  <si>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</si>
  <si>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เชื้อเพลิง</t>
  </si>
  <si>
    <t>1.1 การใช้น้ำมันสำหรับงานอาคาร</t>
  </si>
  <si>
    <t>1.1.1 ดีเซล(Generator)</t>
  </si>
  <si>
    <t>ลิตร</t>
  </si>
  <si>
    <t>1.1.2 ดีเซล (Fire pump)</t>
  </si>
  <si>
    <t>1.2 การใช้น้ำมันสำหรับการเดินทาง (รถตู้ มอเตอร์ไซค์)</t>
  </si>
  <si>
    <t>1.2.1 ดีเซล</t>
  </si>
  <si>
    <t>1.2.2 Gasohol 91, E20, E85</t>
  </si>
  <si>
    <t>1.2.3 Gasohol 95</t>
  </si>
  <si>
    <t>1.2.4 ก๊าซหุงต้ม (LPG)</t>
  </si>
  <si>
    <t>กิโลกรัม</t>
  </si>
  <si>
    <t>1.2.5 ก๊าซธรรมชาติ (CNG/NGV)</t>
  </si>
  <si>
    <t>สารดับเพลิง (CO2)</t>
  </si>
  <si>
    <t>R134a</t>
  </si>
  <si>
    <t>ไฟฟ้า</t>
  </si>
  <si>
    <t>กิโลวัตต์-ชั่วโมง</t>
  </si>
  <si>
    <t>การใช้กระดาษ A4 และ A3 (สีขาว)</t>
  </si>
  <si>
    <t>น้ำประปา</t>
  </si>
  <si>
    <t>ลบ.ม.</t>
  </si>
  <si>
    <t>ของเสีย (ฝังกลบขยะ)</t>
  </si>
  <si>
    <t>จำนวนบุคคลภายนอก / นักศึกษา</t>
  </si>
  <si>
    <t>ข้อมูลปริมาณการปลดปล่อยก๊าซเรือนกระจก (ปริมาณการปลดปล่อย GHGs (kgCO2)) ปี พ.ศ.2564</t>
  </si>
  <si>
    <t>ข้อมูลพื้นฐาน</t>
  </si>
  <si>
    <t>จำนวนวันเปิดบริการ/ทำการ</t>
  </si>
  <si>
    <t>วัน</t>
  </si>
  <si>
    <t>จำนวนพนักงานองค์กร</t>
  </si>
  <si>
    <t>การปล่อยสารมีเทนจากระบบ septic tank</t>
  </si>
  <si>
    <t>kgCH4</t>
  </si>
  <si>
    <t>ปริมาณน้ำใช้ในรอบปี</t>
  </si>
  <si>
    <t>ปริมาณน้ำเสียคิดเป็น 80%</t>
  </si>
  <si>
    <t>ประเภทการบำบัดน้ำเสีย</t>
  </si>
  <si>
    <t>การปล่อยสารมีเทนจากบ่อบำบัดน้ำเสียแบบไม่เติมอากาศ</t>
  </si>
  <si>
    <t>ข้อมูลปริมาณการปลดปล่อย GHGs (kgCO2)</t>
  </si>
  <si>
    <t>ขอบเขตการดำเนินงาน</t>
  </si>
  <si>
    <t>EF</t>
  </si>
  <si>
    <t>หน่วยการเก็บข้อมูล</t>
  </si>
  <si>
    <t>ปริมาณ</t>
  </si>
  <si>
    <t>CF</t>
  </si>
  <si>
    <t>ประเภท 1</t>
  </si>
  <si>
    <t>kg CO2e/ลิตร</t>
  </si>
  <si>
    <t>kg CO2e/kgCO2</t>
  </si>
  <si>
    <t>kg CO2e/kgCH4</t>
  </si>
  <si>
    <t>การใช้สารดับเพลิง (CO2)</t>
  </si>
  <si>
    <t>kg CO2e/kgCH2FCF3</t>
  </si>
  <si>
    <t>kgCH2FCF3</t>
  </si>
  <si>
    <t>ประเภท 2</t>
  </si>
  <si>
    <t>ปริมาณการใช้ไฟฟ้า</t>
  </si>
  <si>
    <t>kg CO2e/kWh</t>
  </si>
  <si>
    <t>ประเภท 3</t>
  </si>
  <si>
    <t>ปริมาณการใช้น้ำประปา</t>
  </si>
  <si>
    <t>การประปานครหลวง</t>
  </si>
  <si>
    <t>kg CO2e/m3</t>
  </si>
  <si>
    <t>การประปาส่วนภูมิภาค</t>
  </si>
  <si>
    <t>kg CO2e/kg</t>
  </si>
  <si>
    <t>สรุปข้อมูลปริมาณการปลดปล่อยก๊าซเรือนกระจก ประจำปี พ.ศ.2564</t>
  </si>
  <si>
    <t>ขอบเขตดำเนินงาน</t>
  </si>
  <si>
    <t>GHG</t>
  </si>
  <si>
    <t>%</t>
  </si>
  <si>
    <t>tCO2e</t>
  </si>
  <si>
    <t>รวมประเภท 1</t>
  </si>
  <si>
    <t>รวมประเภท 3</t>
  </si>
  <si>
    <t>ประเภท 2 (มีแถวเดียว)</t>
  </si>
  <si>
    <t>ประเภท CO2</t>
  </si>
  <si>
    <t xml:space="preserve">ประเภทที่ 1 </t>
  </si>
  <si>
    <t xml:space="preserve">ประเภทที่ 2 </t>
  </si>
  <si>
    <t xml:space="preserve">ประเภทที่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</si>
</sst>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rgb="FF000000"/>
      <name val="TH SarabunPSK"/>
    </font>
    <font>
      <b/>
      <sz val="16"/>
      <color rgb="FF000000"/>
      <name val="TH SarabunPSK"/>
    </font>
  </fonts>
  <fills count="9">
    <fill>
      <patternFill patternType="none"/>
    </fill>
    <fill>
      <patternFill patternType="gray125"/>
    </fill>
    <fill>
      <patternFill patternType="solid">
        <fgColor rgb="FFA7D59F"/>
        <bgColor rgb="FFA7D59F"/>
      </patternFill>
    </fill>
    <fill>
      <patternFill patternType="solid">
        <fgColor rgb="FFFAEBD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rgb="FFA7D59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>
      <alignment horizontal="left"/>
    </xf>
    <xf numFmtId="0" fontId="0" fillId="7" borderId="3" xfId="0" applyFill="1" applyBorder="1" applyAlignment="1">
      <alignment horizontal="right"/>
    </xf>
    <xf numFmtId="0" fontId="0" fillId="7" borderId="3" xfId="0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horizontal="right"/>
    </xf>
    <xf numFmtId="0" fontId="0" fillId="7" borderId="2" xfId="0" applyFill="1" applyBorder="1"/>
    <xf numFmtId="0" fontId="0" fillId="3" borderId="3" xfId="0" applyFill="1" applyBorder="1"/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</cellXfs>
  <cellStyles count="1">
    <cellStyle name="ปกติ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858-4101-B566-3F5561F60E7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858-4101-B566-3F5561F60E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 64'!$B$3:$B$5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'กราฟ 64'!$C$3:$C$5</c:f>
              <c:numCache>
                <c:formatCode>0.00</c:formatCode>
                <c:ptCount val="3"/>
                <c:pt idx="0">
                  <c:v>9.8874044640000012</c:v>
                </c:pt>
                <c:pt idx="1">
                  <c:v>106.67516069999999</c:v>
                </c:pt>
                <c:pt idx="2">
                  <c:v>13.686836729000003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8-4101-B566-3F5561F60E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b="1"/>
              <a:t>ปริมาณการปลดปล่อยก๊าซ </a:t>
            </a:r>
            <a:r>
              <a:rPr lang="en-US" b="1"/>
              <a:t>CO</a:t>
            </a:r>
            <a:r>
              <a:rPr lang="en-US" sz="1200" b="1"/>
              <a:t>2</a:t>
            </a:r>
            <a:r>
              <a:rPr lang="en-US" b="1"/>
              <a:t> </a:t>
            </a:r>
            <a:r>
              <a:rPr lang="th-TH" b="1"/>
              <a:t>ปี </a:t>
            </a:r>
            <a:r>
              <a:rPr lang="en-US" b="1"/>
              <a:t>2564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 64'!$B$14</c:f>
              <c:strCache>
                <c:ptCount val="1"/>
                <c:pt idx="0">
                  <c:v>ประเภทที่ 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64'!$C$12:$N$13</c15:sqref>
                  </c15:fullRef>
                  <c15:levelRef>
                    <c15:sqref>'กราฟ 64'!$C$12:$N$12</c15:sqref>
                  </c15:levelRef>
                </c:ext>
              </c:extLst>
              <c:f>'กราฟ 64'!$C$12:$N$12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64'!$C$14:$N$14</c:f>
              <c:numCache>
                <c:formatCode>0.00</c:formatCode>
                <c:ptCount val="12"/>
                <c:pt idx="0">
                  <c:v>516</c:v>
                </c:pt>
                <c:pt idx="1">
                  <c:v>490.2</c:v>
                </c:pt>
                <c:pt idx="2">
                  <c:v>2122.8984449999998</c:v>
                </c:pt>
                <c:pt idx="3">
                  <c:v>490.2</c:v>
                </c:pt>
                <c:pt idx="4">
                  <c:v>464.40000000000003</c:v>
                </c:pt>
                <c:pt idx="5">
                  <c:v>541.80000000000007</c:v>
                </c:pt>
                <c:pt idx="6">
                  <c:v>516</c:v>
                </c:pt>
                <c:pt idx="7">
                  <c:v>541.80000000000007</c:v>
                </c:pt>
                <c:pt idx="8">
                  <c:v>855.33150000000001</c:v>
                </c:pt>
                <c:pt idx="9">
                  <c:v>801.11443799999995</c:v>
                </c:pt>
                <c:pt idx="10">
                  <c:v>967.13574000000006</c:v>
                </c:pt>
                <c:pt idx="11">
                  <c:v>1580.524341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8-4737-A5FF-1D7F3411287F}"/>
            </c:ext>
          </c:extLst>
        </c:ser>
        <c:ser>
          <c:idx val="1"/>
          <c:order val="1"/>
          <c:tx>
            <c:strRef>
              <c:f>'กราฟ 64'!$B$15</c:f>
              <c:strCache>
                <c:ptCount val="1"/>
                <c:pt idx="0">
                  <c:v>ประเภทที่ 2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64'!$C$12:$N$13</c15:sqref>
                  </c15:fullRef>
                  <c15:levelRef>
                    <c15:sqref>'กราฟ 64'!$C$12:$N$12</c15:sqref>
                  </c15:levelRef>
                </c:ext>
              </c:extLst>
              <c:f>'กราฟ 64'!$C$12:$N$12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64'!$C$15:$N$15</c:f>
              <c:numCache>
                <c:formatCode>0.00</c:formatCode>
                <c:ptCount val="12"/>
                <c:pt idx="0">
                  <c:v>6404.7188000000006</c:v>
                </c:pt>
                <c:pt idx="1">
                  <c:v>5960.8076000000001</c:v>
                </c:pt>
                <c:pt idx="2">
                  <c:v>8626.7743000000009</c:v>
                </c:pt>
                <c:pt idx="3">
                  <c:v>7858.4279999999999</c:v>
                </c:pt>
                <c:pt idx="4">
                  <c:v>8673.2649999999994</c:v>
                </c:pt>
                <c:pt idx="5">
                  <c:v>7109.5778</c:v>
                </c:pt>
                <c:pt idx="6">
                  <c:v>10337.932000000001</c:v>
                </c:pt>
                <c:pt idx="7">
                  <c:v>13889.221600000001</c:v>
                </c:pt>
                <c:pt idx="8">
                  <c:v>9935.5125000000007</c:v>
                </c:pt>
                <c:pt idx="9">
                  <c:v>11537.692000000001</c:v>
                </c:pt>
                <c:pt idx="10">
                  <c:v>9154.1687999999995</c:v>
                </c:pt>
                <c:pt idx="11">
                  <c:v>7187.0623000000005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8-4737-A5FF-1D7F3411287F}"/>
            </c:ext>
          </c:extLst>
        </c:ser>
        <c:ser>
          <c:idx val="2"/>
          <c:order val="2"/>
          <c:tx>
            <c:strRef>
              <c:f>'กราฟ 64'!$B$16</c:f>
              <c:strCache>
                <c:ptCount val="1"/>
                <c:pt idx="0">
                  <c:v>ประเภทที่ 3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'กราฟ 64'!$C$12:$N$13</c15:sqref>
                  </c15:fullRef>
                  <c15:levelRef>
                    <c15:sqref>'กราฟ 64'!$C$12:$N$12</c15:sqref>
                  </c15:levelRef>
                </c:ext>
              </c:extLst>
              <c:f>'กราฟ 64'!$C$12:$N$12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'กราฟ 64'!$C$16:$N$16</c:f>
              <c:numCache>
                <c:formatCode>0.00</c:formatCode>
                <c:ptCount val="12"/>
                <c:pt idx="0">
                  <c:v>847.249595</c:v>
                </c:pt>
                <c:pt idx="1">
                  <c:v>398.341364</c:v>
                </c:pt>
                <c:pt idx="2">
                  <c:v>1520.5655710000001</c:v>
                </c:pt>
                <c:pt idx="3">
                  <c:v>392.82288999999997</c:v>
                </c:pt>
                <c:pt idx="4">
                  <c:v>490.26288999999997</c:v>
                </c:pt>
                <c:pt idx="5">
                  <c:v>845.51477399999999</c:v>
                </c:pt>
                <c:pt idx="6">
                  <c:v>1200.989525</c:v>
                </c:pt>
                <c:pt idx="7">
                  <c:v>2116.7363679999999</c:v>
                </c:pt>
                <c:pt idx="8">
                  <c:v>3074.6237890000002</c:v>
                </c:pt>
                <c:pt idx="9">
                  <c:v>412.45297099999999</c:v>
                </c:pt>
                <c:pt idx="10">
                  <c:v>1026.7015019999999</c:v>
                </c:pt>
                <c:pt idx="11">
                  <c:v>1360.5754899999999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8-4737-A5FF-1D7F34112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739256"/>
        <c:axId val="662739584"/>
      </c:barChart>
      <c:catAx>
        <c:axId val="66273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62739584"/>
        <c:crosses val="autoZero"/>
        <c:auto val="1"/>
        <c:lblAlgn val="ctr"/>
        <c:lblOffset val="100"/>
        <c:noMultiLvlLbl val="0"/>
      </c:catAx>
      <c:valAx>
        <c:axId val="66273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627392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104775</xdr:rowOff>
    </xdr:from>
    <xdr:to>
      <xdr:col>10</xdr:col>
      <xdr:colOff>469900</xdr:colOff>
      <xdr:row>9</xdr:row>
      <xdr:rowOff>184150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24742041-402D-7334-3DC8-025B028C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483304</xdr:colOff>
      <xdr:row>17</xdr:row>
      <xdr:rowOff>4231</xdr:rowOff>
    </xdr:from>
    <xdr:to>
      <xdr:col>12</xdr:col>
      <xdr:colOff>21167</xdr:colOff>
      <xdr:row>32</xdr:row>
      <xdr:rowOff>204611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E8607B8D-4DCF-7357-0E0D-214522E4A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sqref="A1:D1"/>
    </sheetView>
  </sheetViews>
  <sheetFormatPr defaultRowHeight="20.5" x14ac:dyDescent="0.45"/>
  <cols>
    <col min="2" max="2" width="30.4140625" bestFit="1" customWidth="1"/>
    <col min="4" max="4" width="11.58203125" style="4" bestFit="1" customWidth="1"/>
  </cols>
  <sheetData>
    <row r="1" spans="1:4" x14ac:dyDescent="0.45">
      <c r="A1" s="10" t="s">
        <v>0</v>
      </c>
      <c r="B1" s="11"/>
      <c r="C1" s="11"/>
      <c r="D1" s="11"/>
    </row>
    <row r="2" spans="1:4" x14ac:dyDescent="0.45">
      <c r="A2" s="2">
        <v>1</v>
      </c>
      <c r="B2" s="12" t="s">
        <v>1</v>
      </c>
      <c r="C2" s="13"/>
      <c r="D2" s="11"/>
    </row>
    <row r="3" spans="1:4" x14ac:dyDescent="0.45">
      <c r="A3" s="2"/>
      <c r="B3" s="3" t="s">
        <v>2</v>
      </c>
      <c r="C3" s="1">
        <v>10105</v>
      </c>
      <c r="D3" s="2" t="s">
        <v>3</v>
      </c>
    </row>
    <row r="4" spans="1:4" x14ac:dyDescent="0.45">
      <c r="A4" s="2"/>
      <c r="B4" s="3" t="s">
        <v>4</v>
      </c>
      <c r="C4" s="1">
        <v>7840</v>
      </c>
      <c r="D4" s="2" t="s">
        <v>3</v>
      </c>
    </row>
    <row r="5" spans="1:4" x14ac:dyDescent="0.45">
      <c r="A5" s="2"/>
      <c r="B5" s="3"/>
      <c r="C5" s="1"/>
      <c r="D5" s="2"/>
    </row>
    <row r="6" spans="1:4" x14ac:dyDescent="0.45">
      <c r="A6" s="2">
        <v>2</v>
      </c>
      <c r="B6" s="12" t="s">
        <v>5</v>
      </c>
      <c r="C6" s="13"/>
      <c r="D6" s="11"/>
    </row>
    <row r="7" spans="1:4" x14ac:dyDescent="0.45">
      <c r="A7" s="2"/>
      <c r="B7" s="3" t="s">
        <v>6</v>
      </c>
      <c r="C7" s="1">
        <v>56</v>
      </c>
      <c r="D7" s="2" t="s">
        <v>7</v>
      </c>
    </row>
    <row r="8" spans="1:4" x14ac:dyDescent="0.45">
      <c r="A8" s="2"/>
      <c r="B8" s="3" t="s">
        <v>8</v>
      </c>
      <c r="C8" s="1">
        <v>30</v>
      </c>
      <c r="D8" s="2" t="s">
        <v>7</v>
      </c>
    </row>
    <row r="9" spans="1:4" x14ac:dyDescent="0.45">
      <c r="A9" s="2"/>
      <c r="B9" s="3" t="s">
        <v>9</v>
      </c>
      <c r="C9" s="1">
        <v>0</v>
      </c>
      <c r="D9" s="2" t="s">
        <v>7</v>
      </c>
    </row>
    <row r="10" spans="1:4" x14ac:dyDescent="0.45">
      <c r="A10" s="2"/>
      <c r="B10" s="3" t="s">
        <v>10</v>
      </c>
      <c r="C10" s="1">
        <f>SUM(C7:C9)</f>
        <v>86</v>
      </c>
      <c r="D10" s="2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B2:D2"/>
    <mergeCell ref="B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opLeftCell="A16" workbookViewId="0">
      <selection activeCell="A3" sqref="A3:P3"/>
    </sheetView>
  </sheetViews>
  <sheetFormatPr defaultRowHeight="20.5" x14ac:dyDescent="0.45"/>
  <cols>
    <col min="2" max="2" width="62.33203125" bestFit="1" customWidth="1"/>
    <col min="3" max="3" width="21" bestFit="1" customWidth="1"/>
  </cols>
  <sheetData>
    <row r="1" spans="1:16" x14ac:dyDescent="0.45">
      <c r="A1" s="14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x14ac:dyDescent="0.45">
      <c r="A3" s="5"/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  <c r="N3" s="5" t="s">
        <v>24</v>
      </c>
      <c r="O3" s="5" t="s">
        <v>25</v>
      </c>
      <c r="P3" s="5" t="s">
        <v>26</v>
      </c>
    </row>
    <row r="4" spans="1:16" x14ac:dyDescent="0.45">
      <c r="A4" s="1">
        <v>1</v>
      </c>
      <c r="B4" s="3" t="s">
        <v>27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</row>
    <row r="5" spans="1:16" x14ac:dyDescent="0.45">
      <c r="A5" s="1"/>
      <c r="B5" s="3" t="s">
        <v>28</v>
      </c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1:16" x14ac:dyDescent="0.45">
      <c r="A6" s="1"/>
      <c r="B6" s="3" t="s">
        <v>29</v>
      </c>
      <c r="C6" s="2" t="s">
        <v>30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>
        <f>SUM(D6:O6)</f>
        <v>0</v>
      </c>
    </row>
    <row r="7" spans="1:16" x14ac:dyDescent="0.45">
      <c r="A7" s="1"/>
      <c r="B7" s="3" t="s">
        <v>31</v>
      </c>
      <c r="C7" s="2" t="s">
        <v>30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">
        <f>SUM(D7:O7)</f>
        <v>0</v>
      </c>
    </row>
    <row r="8" spans="1:16" x14ac:dyDescent="0.45">
      <c r="A8" s="1"/>
      <c r="B8" s="3" t="s">
        <v>32</v>
      </c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1:16" x14ac:dyDescent="0.45">
      <c r="A9" s="1"/>
      <c r="B9" s="3" t="s">
        <v>33</v>
      </c>
      <c r="C9" s="2" t="s">
        <v>30</v>
      </c>
      <c r="D9" s="1">
        <v>0</v>
      </c>
      <c r="E9" s="1">
        <v>0</v>
      </c>
      <c r="F9" s="1">
        <v>558.15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105</v>
      </c>
      <c r="M9" s="1">
        <v>113.46</v>
      </c>
      <c r="N9" s="1">
        <v>145.80000000000001</v>
      </c>
      <c r="O9" s="1">
        <v>388.47</v>
      </c>
      <c r="P9" s="6">
        <f t="shared" ref="P9:P20" si="0">SUM(D9:O9)</f>
        <v>1310.88</v>
      </c>
    </row>
    <row r="10" spans="1:16" x14ac:dyDescent="0.45">
      <c r="A10" s="1"/>
      <c r="B10" s="3" t="s">
        <v>34</v>
      </c>
      <c r="C10" s="2" t="s">
        <v>30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6">
        <f t="shared" si="0"/>
        <v>0</v>
      </c>
    </row>
    <row r="11" spans="1:16" x14ac:dyDescent="0.45">
      <c r="A11" s="1"/>
      <c r="B11" s="3" t="s">
        <v>35</v>
      </c>
      <c r="C11" s="2" t="s">
        <v>30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f t="shared" si="0"/>
        <v>0</v>
      </c>
    </row>
    <row r="12" spans="1:16" x14ac:dyDescent="0.45">
      <c r="A12" s="1"/>
      <c r="B12" s="3" t="s">
        <v>36</v>
      </c>
      <c r="C12" s="2" t="s">
        <v>37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6">
        <f t="shared" si="0"/>
        <v>0</v>
      </c>
    </row>
    <row r="13" spans="1:16" x14ac:dyDescent="0.45">
      <c r="A13" s="1"/>
      <c r="B13" s="3" t="s">
        <v>38</v>
      </c>
      <c r="C13" s="2" t="s">
        <v>37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6">
        <f t="shared" si="0"/>
        <v>0</v>
      </c>
    </row>
    <row r="14" spans="1:16" x14ac:dyDescent="0.45">
      <c r="A14" s="1">
        <v>2</v>
      </c>
      <c r="B14" s="3" t="s">
        <v>39</v>
      </c>
      <c r="C14" s="2" t="s">
        <v>37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6">
        <f t="shared" si="0"/>
        <v>0</v>
      </c>
    </row>
    <row r="15" spans="1:16" x14ac:dyDescent="0.45">
      <c r="A15" s="1">
        <v>3</v>
      </c>
      <c r="B15" s="3" t="s">
        <v>40</v>
      </c>
      <c r="C15" s="2" t="s">
        <v>37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">
        <f t="shared" si="0"/>
        <v>0</v>
      </c>
    </row>
    <row r="16" spans="1:16" x14ac:dyDescent="0.45">
      <c r="A16" s="1">
        <v>4</v>
      </c>
      <c r="B16" s="3" t="s">
        <v>41</v>
      </c>
      <c r="C16" s="2" t="s">
        <v>42</v>
      </c>
      <c r="D16" s="1">
        <v>12812</v>
      </c>
      <c r="E16" s="1">
        <v>11924</v>
      </c>
      <c r="F16" s="1">
        <v>17257</v>
      </c>
      <c r="G16" s="1">
        <v>15720</v>
      </c>
      <c r="H16" s="1">
        <v>17350</v>
      </c>
      <c r="I16" s="1">
        <v>14222</v>
      </c>
      <c r="J16" s="1">
        <v>20680</v>
      </c>
      <c r="K16" s="1">
        <v>27784</v>
      </c>
      <c r="L16" s="1">
        <v>19875</v>
      </c>
      <c r="M16" s="1">
        <v>23080</v>
      </c>
      <c r="N16" s="1">
        <v>18312</v>
      </c>
      <c r="O16" s="1">
        <v>14377</v>
      </c>
      <c r="P16" s="6">
        <f t="shared" si="0"/>
        <v>213393</v>
      </c>
    </row>
    <row r="17" spans="1:16" x14ac:dyDescent="0.45">
      <c r="A17" s="1">
        <v>5</v>
      </c>
      <c r="B17" s="3" t="s">
        <v>43</v>
      </c>
      <c r="C17" s="2" t="s">
        <v>37</v>
      </c>
      <c r="D17" s="1">
        <v>167.05</v>
      </c>
      <c r="E17" s="1">
        <v>71.959999999999994</v>
      </c>
      <c r="F17" s="1">
        <v>557.69000000000005</v>
      </c>
      <c r="G17" s="1">
        <v>77.099999999999994</v>
      </c>
      <c r="H17" s="1">
        <v>77.099999999999994</v>
      </c>
      <c r="I17" s="1">
        <v>251.86</v>
      </c>
      <c r="J17" s="1">
        <v>449.75</v>
      </c>
      <c r="K17" s="1">
        <v>863.52</v>
      </c>
      <c r="L17" s="1">
        <v>1292.71</v>
      </c>
      <c r="M17" s="1">
        <v>43.69</v>
      </c>
      <c r="N17" s="1">
        <v>395.78</v>
      </c>
      <c r="O17" s="1">
        <v>591.1</v>
      </c>
      <c r="P17" s="6">
        <f t="shared" si="0"/>
        <v>4839.3100000000004</v>
      </c>
    </row>
    <row r="18" spans="1:16" x14ac:dyDescent="0.45">
      <c r="A18" s="1">
        <v>6</v>
      </c>
      <c r="B18" s="3" t="s">
        <v>44</v>
      </c>
      <c r="C18" s="2" t="s">
        <v>45</v>
      </c>
      <c r="D18" s="1">
        <v>530</v>
      </c>
      <c r="E18" s="1">
        <v>276</v>
      </c>
      <c r="F18" s="1">
        <v>72</v>
      </c>
      <c r="G18" s="1">
        <v>34</v>
      </c>
      <c r="H18" s="1">
        <v>44</v>
      </c>
      <c r="I18" s="1">
        <v>69</v>
      </c>
      <c r="J18" s="1">
        <v>127</v>
      </c>
      <c r="K18" s="1">
        <v>41</v>
      </c>
      <c r="L18" s="1">
        <v>80</v>
      </c>
      <c r="M18" s="1">
        <v>130</v>
      </c>
      <c r="N18" s="1">
        <v>55</v>
      </c>
      <c r="O18" s="1">
        <v>90</v>
      </c>
      <c r="P18" s="6">
        <f t="shared" si="0"/>
        <v>1548</v>
      </c>
    </row>
    <row r="19" spans="1:16" x14ac:dyDescent="0.45">
      <c r="A19" s="1">
        <v>7</v>
      </c>
      <c r="B19" s="3" t="s">
        <v>46</v>
      </c>
      <c r="C19" s="2" t="s">
        <v>37</v>
      </c>
      <c r="D19" s="1">
        <v>215</v>
      </c>
      <c r="E19" s="1">
        <v>107</v>
      </c>
      <c r="F19" s="1">
        <v>154</v>
      </c>
      <c r="G19" s="1">
        <v>100</v>
      </c>
      <c r="H19" s="1">
        <v>142</v>
      </c>
      <c r="I19" s="1">
        <v>138</v>
      </c>
      <c r="J19" s="1">
        <v>113.3</v>
      </c>
      <c r="K19" s="1">
        <v>136</v>
      </c>
      <c r="L19" s="1">
        <v>163</v>
      </c>
      <c r="M19" s="1">
        <v>138.5</v>
      </c>
      <c r="N19" s="1">
        <v>86.7</v>
      </c>
      <c r="O19" s="1">
        <v>55</v>
      </c>
      <c r="P19" s="6">
        <f t="shared" si="0"/>
        <v>1548.5</v>
      </c>
    </row>
    <row r="20" spans="1:16" x14ac:dyDescent="0.45">
      <c r="A20" s="1">
        <v>8</v>
      </c>
      <c r="B20" s="3" t="s">
        <v>47</v>
      </c>
      <c r="C20" s="2" t="s">
        <v>7</v>
      </c>
      <c r="D20" s="1"/>
      <c r="E20" s="1"/>
      <c r="F20" s="1"/>
      <c r="G20" s="1"/>
      <c r="H20" s="1"/>
      <c r="I20" s="1"/>
      <c r="J20" s="1"/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topLeftCell="A4" workbookViewId="0">
      <selection activeCell="A12" sqref="A12:P12"/>
    </sheetView>
  </sheetViews>
  <sheetFormatPr defaultRowHeight="20.5" x14ac:dyDescent="0.45"/>
  <cols>
    <col min="2" max="2" width="58.75" bestFit="1" customWidth="1"/>
    <col min="3" max="3" width="6.83203125" bestFit="1" customWidth="1"/>
  </cols>
  <sheetData>
    <row r="1" spans="1:16" x14ac:dyDescent="0.45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3" spans="1:16" x14ac:dyDescent="0.45">
      <c r="A3" s="14" t="s">
        <v>49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5" spans="1:16" x14ac:dyDescent="0.45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</row>
    <row r="6" spans="1:16" x14ac:dyDescent="0.45">
      <c r="A6" s="1">
        <v>1</v>
      </c>
      <c r="B6" s="3" t="s">
        <v>50</v>
      </c>
      <c r="C6" s="2" t="s">
        <v>51</v>
      </c>
      <c r="D6" s="1">
        <v>20</v>
      </c>
      <c r="E6" s="1">
        <v>19</v>
      </c>
      <c r="F6" s="1">
        <v>23</v>
      </c>
      <c r="G6" s="1">
        <v>19</v>
      </c>
      <c r="H6" s="1">
        <v>18</v>
      </c>
      <c r="I6" s="1">
        <v>21</v>
      </c>
      <c r="J6" s="1">
        <v>20</v>
      </c>
      <c r="K6" s="1">
        <v>21</v>
      </c>
      <c r="L6" s="1">
        <v>22</v>
      </c>
      <c r="M6" s="1">
        <v>19</v>
      </c>
      <c r="N6" s="1">
        <v>22</v>
      </c>
      <c r="O6" s="1">
        <v>20</v>
      </c>
      <c r="P6" s="6">
        <f>SUM(D6:O6)</f>
        <v>244</v>
      </c>
    </row>
    <row r="7" spans="1:16" x14ac:dyDescent="0.45">
      <c r="A7" s="1">
        <v>2</v>
      </c>
      <c r="B7" s="3" t="s">
        <v>52</v>
      </c>
      <c r="C7" s="2" t="s">
        <v>7</v>
      </c>
      <c r="D7" s="1">
        <v>86</v>
      </c>
      <c r="E7" s="1">
        <v>86</v>
      </c>
      <c r="F7" s="1">
        <v>86</v>
      </c>
      <c r="G7" s="1">
        <v>86</v>
      </c>
      <c r="H7" s="1">
        <v>86</v>
      </c>
      <c r="I7" s="1">
        <v>86</v>
      </c>
      <c r="J7" s="1">
        <v>86</v>
      </c>
      <c r="K7" s="1">
        <v>86</v>
      </c>
      <c r="L7" s="1">
        <v>86</v>
      </c>
      <c r="M7" s="1">
        <v>86</v>
      </c>
      <c r="N7" s="1">
        <v>86</v>
      </c>
      <c r="O7" s="1">
        <v>86</v>
      </c>
      <c r="P7" s="6">
        <f>SUM(D7:O7)</f>
        <v>1032</v>
      </c>
    </row>
    <row r="8" spans="1:16" x14ac:dyDescent="0.45">
      <c r="A8" s="7">
        <v>3</v>
      </c>
      <c r="B8" s="8" t="s">
        <v>53</v>
      </c>
      <c r="C8" s="9" t="s">
        <v>54</v>
      </c>
      <c r="D8" s="7">
        <f t="shared" ref="D8:O8" si="0">D6*D7*1*1*0.3*40* 0.001</f>
        <v>20.64</v>
      </c>
      <c r="E8" s="7">
        <f t="shared" si="0"/>
        <v>19.608000000000001</v>
      </c>
      <c r="F8" s="7">
        <f t="shared" si="0"/>
        <v>23.736000000000001</v>
      </c>
      <c r="G8" s="7">
        <f t="shared" si="0"/>
        <v>19.608000000000001</v>
      </c>
      <c r="H8" s="7">
        <f t="shared" si="0"/>
        <v>18.576000000000001</v>
      </c>
      <c r="I8" s="7">
        <f t="shared" si="0"/>
        <v>21.672000000000001</v>
      </c>
      <c r="J8" s="7">
        <f t="shared" si="0"/>
        <v>20.64</v>
      </c>
      <c r="K8" s="7">
        <f t="shared" si="0"/>
        <v>21.672000000000001</v>
      </c>
      <c r="L8" s="7">
        <f t="shared" si="0"/>
        <v>22.704000000000001</v>
      </c>
      <c r="M8" s="7">
        <f t="shared" si="0"/>
        <v>19.608000000000001</v>
      </c>
      <c r="N8" s="7">
        <f t="shared" si="0"/>
        <v>22.704000000000001</v>
      </c>
      <c r="O8" s="7">
        <f t="shared" si="0"/>
        <v>20.64</v>
      </c>
      <c r="P8" s="7">
        <f>SUM(D8:O8)</f>
        <v>251.80800000000005</v>
      </c>
    </row>
    <row r="9" spans="1:16" x14ac:dyDescent="0.45">
      <c r="A9" s="1">
        <v>4</v>
      </c>
      <c r="B9" s="3" t="s">
        <v>55</v>
      </c>
      <c r="C9" s="2" t="s">
        <v>45</v>
      </c>
      <c r="D9" s="1">
        <v>530</v>
      </c>
      <c r="E9" s="1">
        <v>276</v>
      </c>
      <c r="F9" s="1">
        <v>72</v>
      </c>
      <c r="G9" s="1">
        <v>34</v>
      </c>
      <c r="H9" s="1">
        <v>44</v>
      </c>
      <c r="I9" s="1">
        <v>69</v>
      </c>
      <c r="J9" s="1">
        <v>127</v>
      </c>
      <c r="K9" s="1">
        <v>41</v>
      </c>
      <c r="L9" s="1">
        <v>80</v>
      </c>
      <c r="M9" s="1">
        <v>130</v>
      </c>
      <c r="N9" s="1">
        <v>55</v>
      </c>
      <c r="O9" s="1">
        <v>90</v>
      </c>
      <c r="P9" s="6">
        <f>SUM(D9:O9)</f>
        <v>1548</v>
      </c>
    </row>
    <row r="10" spans="1:16" x14ac:dyDescent="0.45">
      <c r="A10" s="1">
        <v>5</v>
      </c>
      <c r="B10" s="3" t="s">
        <v>56</v>
      </c>
      <c r="C10" s="2" t="s">
        <v>45</v>
      </c>
      <c r="D10" s="1">
        <f t="shared" ref="D10:O10" si="1">D9*0.8</f>
        <v>424</v>
      </c>
      <c r="E10" s="1">
        <f t="shared" si="1"/>
        <v>220.8</v>
      </c>
      <c r="F10" s="1">
        <f t="shared" si="1"/>
        <v>57.6</v>
      </c>
      <c r="G10" s="1">
        <f t="shared" si="1"/>
        <v>27.200000000000003</v>
      </c>
      <c r="H10" s="1">
        <f t="shared" si="1"/>
        <v>35.200000000000003</v>
      </c>
      <c r="I10" s="1">
        <f t="shared" si="1"/>
        <v>55.2</v>
      </c>
      <c r="J10" s="1">
        <f t="shared" si="1"/>
        <v>101.60000000000001</v>
      </c>
      <c r="K10" s="1">
        <f t="shared" si="1"/>
        <v>32.800000000000004</v>
      </c>
      <c r="L10" s="1">
        <f t="shared" si="1"/>
        <v>64</v>
      </c>
      <c r="M10" s="1">
        <f t="shared" si="1"/>
        <v>104</v>
      </c>
      <c r="N10" s="1">
        <f t="shared" si="1"/>
        <v>44</v>
      </c>
      <c r="O10" s="1">
        <f t="shared" si="1"/>
        <v>72</v>
      </c>
      <c r="P10" s="6">
        <f>SUM(D10:O10)</f>
        <v>1238.4000000000001</v>
      </c>
    </row>
    <row r="11" spans="1:16" x14ac:dyDescent="0.45">
      <c r="A11" s="1">
        <v>6</v>
      </c>
      <c r="B11" s="3" t="s">
        <v>57</v>
      </c>
      <c r="C11" s="2"/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/>
    </row>
    <row r="12" spans="1:16" x14ac:dyDescent="0.45">
      <c r="A12" s="7">
        <v>7</v>
      </c>
      <c r="B12" s="8" t="s">
        <v>58</v>
      </c>
      <c r="C12" s="9" t="s">
        <v>54</v>
      </c>
      <c r="D12" s="7">
        <f t="shared" ref="D12:O12" si="2">D10*D11*0.12</f>
        <v>0</v>
      </c>
      <c r="E12" s="7">
        <f t="shared" si="2"/>
        <v>0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>SUM(D12:O12)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P1"/>
    <mergeCell ref="A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6"/>
  <sheetViews>
    <sheetView topLeftCell="C25" zoomScale="80" zoomScaleNormal="80" workbookViewId="0">
      <selection activeCell="AD28" sqref="AD28"/>
    </sheetView>
  </sheetViews>
  <sheetFormatPr defaultRowHeight="20.5" x14ac:dyDescent="0.45"/>
  <cols>
    <col min="1" max="1" width="22.1640625" bestFit="1" customWidth="1"/>
    <col min="2" max="2" width="2.1640625" bestFit="1" customWidth="1"/>
    <col min="3" max="3" width="62.33203125" bestFit="1" customWidth="1"/>
    <col min="4" max="4" width="11.33203125" customWidth="1"/>
    <col min="5" max="5" width="17.08203125" customWidth="1"/>
    <col min="6" max="6" width="16.25" customWidth="1"/>
  </cols>
  <sheetData>
    <row r="1" spans="1:31" x14ac:dyDescent="0.45">
      <c r="A1" s="14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3" spans="1:31" x14ac:dyDescent="0.45">
      <c r="A3" s="14" t="s">
        <v>59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5" spans="1:31" x14ac:dyDescent="0.45">
      <c r="A5" s="16" t="s">
        <v>60</v>
      </c>
      <c r="B5" s="16"/>
      <c r="C5" s="16" t="s">
        <v>12</v>
      </c>
      <c r="D5" s="16" t="s">
        <v>61</v>
      </c>
      <c r="E5" s="16" t="s">
        <v>13</v>
      </c>
      <c r="F5" s="16" t="s">
        <v>62</v>
      </c>
      <c r="G5" s="10" t="s">
        <v>14</v>
      </c>
      <c r="H5" s="10"/>
      <c r="I5" s="10" t="s">
        <v>15</v>
      </c>
      <c r="J5" s="10"/>
      <c r="K5" s="10" t="s">
        <v>16</v>
      </c>
      <c r="L5" s="10"/>
      <c r="M5" s="10" t="s">
        <v>17</v>
      </c>
      <c r="N5" s="10"/>
      <c r="O5" s="10" t="s">
        <v>18</v>
      </c>
      <c r="P5" s="10"/>
      <c r="Q5" s="10" t="s">
        <v>19</v>
      </c>
      <c r="R5" s="10"/>
      <c r="S5" s="10" t="s">
        <v>20</v>
      </c>
      <c r="T5" s="10"/>
      <c r="U5" s="10" t="s">
        <v>21</v>
      </c>
      <c r="V5" s="10"/>
      <c r="W5" s="10" t="s">
        <v>22</v>
      </c>
      <c r="X5" s="10"/>
      <c r="Y5" s="10" t="s">
        <v>23</v>
      </c>
      <c r="Z5" s="10"/>
      <c r="AA5" s="10" t="s">
        <v>24</v>
      </c>
      <c r="AB5" s="10"/>
      <c r="AC5" s="10" t="s">
        <v>25</v>
      </c>
      <c r="AD5" s="10"/>
      <c r="AE5" s="16" t="s">
        <v>26</v>
      </c>
    </row>
    <row r="6" spans="1:31" x14ac:dyDescent="0.45">
      <c r="A6" s="10"/>
      <c r="B6" s="10"/>
      <c r="C6" s="10"/>
      <c r="D6" s="10"/>
      <c r="E6" s="10"/>
      <c r="F6" s="10"/>
      <c r="G6" s="5" t="s">
        <v>63</v>
      </c>
      <c r="H6" s="5" t="s">
        <v>64</v>
      </c>
      <c r="I6" s="5" t="s">
        <v>63</v>
      </c>
      <c r="J6" s="5" t="s">
        <v>64</v>
      </c>
      <c r="K6" s="5" t="s">
        <v>63</v>
      </c>
      <c r="L6" s="5" t="s">
        <v>64</v>
      </c>
      <c r="M6" s="5" t="s">
        <v>63</v>
      </c>
      <c r="N6" s="5" t="s">
        <v>64</v>
      </c>
      <c r="O6" s="5" t="s">
        <v>63</v>
      </c>
      <c r="P6" s="5" t="s">
        <v>64</v>
      </c>
      <c r="Q6" s="5" t="s">
        <v>63</v>
      </c>
      <c r="R6" s="5" t="s">
        <v>64</v>
      </c>
      <c r="S6" s="5" t="s">
        <v>63</v>
      </c>
      <c r="T6" s="5" t="s">
        <v>64</v>
      </c>
      <c r="U6" s="5" t="s">
        <v>63</v>
      </c>
      <c r="V6" s="5" t="s">
        <v>64</v>
      </c>
      <c r="W6" s="5" t="s">
        <v>63</v>
      </c>
      <c r="X6" s="5" t="s">
        <v>64</v>
      </c>
      <c r="Y6" s="5" t="s">
        <v>63</v>
      </c>
      <c r="Z6" s="5" t="s">
        <v>64</v>
      </c>
      <c r="AA6" s="5" t="s">
        <v>63</v>
      </c>
      <c r="AB6" s="5" t="s">
        <v>64</v>
      </c>
      <c r="AC6" s="5" t="s">
        <v>63</v>
      </c>
      <c r="AD6" s="5" t="s">
        <v>64</v>
      </c>
      <c r="AE6" s="10"/>
    </row>
    <row r="7" spans="1:31" x14ac:dyDescent="0.45">
      <c r="A7" s="21" t="s">
        <v>65</v>
      </c>
      <c r="B7" s="21">
        <v>1</v>
      </c>
      <c r="C7" s="22" t="s">
        <v>27</v>
      </c>
      <c r="D7" s="23"/>
      <c r="E7" s="21"/>
      <c r="F7" s="21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6"/>
    </row>
    <row r="8" spans="1:31" x14ac:dyDescent="0.45">
      <c r="A8" s="21"/>
      <c r="B8" s="21"/>
      <c r="C8" s="22" t="s">
        <v>28</v>
      </c>
      <c r="D8" s="23"/>
      <c r="E8" s="21"/>
      <c r="F8" s="21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6"/>
    </row>
    <row r="9" spans="1:31" x14ac:dyDescent="0.45">
      <c r="A9" s="21"/>
      <c r="B9" s="21"/>
      <c r="C9" s="22" t="s">
        <v>29</v>
      </c>
      <c r="D9" s="23">
        <v>2.7075999999999998</v>
      </c>
      <c r="E9" s="21" t="s">
        <v>66</v>
      </c>
      <c r="F9" s="21" t="s">
        <v>30</v>
      </c>
      <c r="G9" s="24"/>
      <c r="H9" s="24">
        <f>G9*D9</f>
        <v>0</v>
      </c>
      <c r="I9" s="24"/>
      <c r="J9" s="24">
        <f>I9*D9</f>
        <v>0</v>
      </c>
      <c r="K9" s="24"/>
      <c r="L9" s="24">
        <f>K9*D9</f>
        <v>0</v>
      </c>
      <c r="M9" s="24"/>
      <c r="N9" s="24">
        <f>M9*D9</f>
        <v>0</v>
      </c>
      <c r="O9" s="24"/>
      <c r="P9" s="24">
        <f>O9*D9</f>
        <v>0</v>
      </c>
      <c r="Q9" s="24"/>
      <c r="R9" s="24">
        <f>Q9*D9</f>
        <v>0</v>
      </c>
      <c r="S9" s="24"/>
      <c r="T9" s="24">
        <f>S9*D9</f>
        <v>0</v>
      </c>
      <c r="U9" s="24"/>
      <c r="V9" s="24">
        <f>U9*D9</f>
        <v>0</v>
      </c>
      <c r="W9" s="24"/>
      <c r="X9" s="24">
        <f>W9*D9</f>
        <v>0</v>
      </c>
      <c r="Y9" s="24"/>
      <c r="Z9" s="24">
        <f>Y9*D9</f>
        <v>0</v>
      </c>
      <c r="AA9" s="24"/>
      <c r="AB9" s="24">
        <f>AA9*D9</f>
        <v>0</v>
      </c>
      <c r="AC9" s="24"/>
      <c r="AD9" s="24">
        <f>AC9*D9</f>
        <v>0</v>
      </c>
      <c r="AE9" s="6">
        <f>H9+J9+L9+N9+P9+R9+T9+V9+X9+Z9+AB9+AD9</f>
        <v>0</v>
      </c>
    </row>
    <row r="10" spans="1:31" x14ac:dyDescent="0.45">
      <c r="A10" s="21"/>
      <c r="B10" s="21"/>
      <c r="C10" s="22" t="s">
        <v>31</v>
      </c>
      <c r="D10" s="23">
        <v>2.7075999999999998</v>
      </c>
      <c r="E10" s="21" t="s">
        <v>66</v>
      </c>
      <c r="F10" s="21" t="s">
        <v>30</v>
      </c>
      <c r="G10" s="24"/>
      <c r="H10" s="24">
        <f>G10*D10</f>
        <v>0</v>
      </c>
      <c r="I10" s="24"/>
      <c r="J10" s="24">
        <f>I10*D10</f>
        <v>0</v>
      </c>
      <c r="K10" s="24"/>
      <c r="L10" s="24">
        <f>K10*D10</f>
        <v>0</v>
      </c>
      <c r="M10" s="24"/>
      <c r="N10" s="24">
        <f>M10*D10</f>
        <v>0</v>
      </c>
      <c r="O10" s="24"/>
      <c r="P10" s="24">
        <f>O10*D10</f>
        <v>0</v>
      </c>
      <c r="Q10" s="24"/>
      <c r="R10" s="24">
        <f>Q10*D10</f>
        <v>0</v>
      </c>
      <c r="S10" s="24"/>
      <c r="T10" s="24">
        <f>S10*D10</f>
        <v>0</v>
      </c>
      <c r="U10" s="24"/>
      <c r="V10" s="24">
        <f>U10*D10</f>
        <v>0</v>
      </c>
      <c r="W10" s="24"/>
      <c r="X10" s="24">
        <f>W10*D10</f>
        <v>0</v>
      </c>
      <c r="Y10" s="24"/>
      <c r="Z10" s="24">
        <f>Y10*D10</f>
        <v>0</v>
      </c>
      <c r="AA10" s="24"/>
      <c r="AB10" s="24">
        <f>AA10*D10</f>
        <v>0</v>
      </c>
      <c r="AC10" s="24"/>
      <c r="AD10" s="24">
        <f>AC10*D10</f>
        <v>0</v>
      </c>
      <c r="AE10" s="6">
        <f>H10+J10+L10+N10+P10+R10+T10+V10+X10+Z10+AB10+AD10</f>
        <v>0</v>
      </c>
    </row>
    <row r="11" spans="1:31" x14ac:dyDescent="0.45">
      <c r="A11" s="21"/>
      <c r="B11" s="21"/>
      <c r="C11" s="22" t="s">
        <v>32</v>
      </c>
      <c r="D11" s="23"/>
      <c r="E11" s="21"/>
      <c r="F11" s="2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6"/>
    </row>
    <row r="12" spans="1:31" x14ac:dyDescent="0.45">
      <c r="A12" s="21"/>
      <c r="B12" s="21"/>
      <c r="C12" s="22" t="s">
        <v>33</v>
      </c>
      <c r="D12" s="23">
        <v>2.7403</v>
      </c>
      <c r="E12" s="21" t="s">
        <v>66</v>
      </c>
      <c r="F12" s="21" t="s">
        <v>30</v>
      </c>
      <c r="G12" s="24">
        <v>0</v>
      </c>
      <c r="H12" s="24">
        <f t="shared" ref="H12:H22" si="0">G12*D12</f>
        <v>0</v>
      </c>
      <c r="I12" s="24">
        <v>0</v>
      </c>
      <c r="J12" s="24">
        <f t="shared" ref="J12:J22" si="1">I12*D12</f>
        <v>0</v>
      </c>
      <c r="K12" s="24">
        <v>558.15</v>
      </c>
      <c r="L12" s="24">
        <f t="shared" ref="L12:L22" si="2">K12*D12</f>
        <v>1529.4984449999999</v>
      </c>
      <c r="M12" s="24">
        <v>0</v>
      </c>
      <c r="N12" s="24">
        <f t="shared" ref="N12:N22" si="3">M12*D12</f>
        <v>0</v>
      </c>
      <c r="O12" s="24">
        <v>0</v>
      </c>
      <c r="P12" s="24">
        <f t="shared" ref="P12:P22" si="4">O12*D12</f>
        <v>0</v>
      </c>
      <c r="Q12" s="24">
        <v>0</v>
      </c>
      <c r="R12" s="24">
        <f t="shared" ref="R12:R22" si="5">Q12*D12</f>
        <v>0</v>
      </c>
      <c r="S12" s="24">
        <v>0</v>
      </c>
      <c r="T12" s="24">
        <f t="shared" ref="T12:T22" si="6">S12*D12</f>
        <v>0</v>
      </c>
      <c r="U12" s="24">
        <v>0</v>
      </c>
      <c r="V12" s="24">
        <f t="shared" ref="V12:V22" si="7">U12*D12</f>
        <v>0</v>
      </c>
      <c r="W12" s="24">
        <v>105</v>
      </c>
      <c r="X12" s="24">
        <f t="shared" ref="X12:X22" si="8">W12*D12</f>
        <v>287.73149999999998</v>
      </c>
      <c r="Y12" s="24">
        <v>113.46</v>
      </c>
      <c r="Z12" s="24">
        <f t="shared" ref="Z12:Z22" si="9">Y12*D12</f>
        <v>310.91443799999996</v>
      </c>
      <c r="AA12" s="24">
        <v>145.80000000000001</v>
      </c>
      <c r="AB12" s="24">
        <f t="shared" ref="AB12:AB22" si="10">AA12*D12</f>
        <v>399.53574000000003</v>
      </c>
      <c r="AC12" s="24">
        <v>388.47</v>
      </c>
      <c r="AD12" s="24">
        <f t="shared" ref="AD12:AD22" si="11">AC12*D12</f>
        <v>1064.524341</v>
      </c>
      <c r="AE12" s="6">
        <f t="shared" ref="AE12:AE22" si="12">H12+J12+L12+N12+P12+R12+T12+V12+X12+Z12+AB12+AD12</f>
        <v>3592.2044640000004</v>
      </c>
    </row>
    <row r="13" spans="1:31" x14ac:dyDescent="0.45">
      <c r="A13" s="21"/>
      <c r="B13" s="21"/>
      <c r="C13" s="22" t="s">
        <v>34</v>
      </c>
      <c r="D13" s="23">
        <v>2.2372999999999998</v>
      </c>
      <c r="E13" s="21" t="s">
        <v>66</v>
      </c>
      <c r="F13" s="21" t="s">
        <v>30</v>
      </c>
      <c r="G13" s="24">
        <v>0</v>
      </c>
      <c r="H13" s="24">
        <f t="shared" si="0"/>
        <v>0</v>
      </c>
      <c r="I13" s="24">
        <v>0</v>
      </c>
      <c r="J13" s="24">
        <f t="shared" si="1"/>
        <v>0</v>
      </c>
      <c r="K13" s="24">
        <v>0</v>
      </c>
      <c r="L13" s="24">
        <f t="shared" si="2"/>
        <v>0</v>
      </c>
      <c r="M13" s="24">
        <v>0</v>
      </c>
      <c r="N13" s="24">
        <f t="shared" si="3"/>
        <v>0</v>
      </c>
      <c r="O13" s="24">
        <v>0</v>
      </c>
      <c r="P13" s="24">
        <f t="shared" si="4"/>
        <v>0</v>
      </c>
      <c r="Q13" s="24">
        <v>0</v>
      </c>
      <c r="R13" s="24">
        <f t="shared" si="5"/>
        <v>0</v>
      </c>
      <c r="S13" s="24">
        <v>0</v>
      </c>
      <c r="T13" s="24">
        <f t="shared" si="6"/>
        <v>0</v>
      </c>
      <c r="U13" s="24">
        <v>0</v>
      </c>
      <c r="V13" s="24">
        <f t="shared" si="7"/>
        <v>0</v>
      </c>
      <c r="W13" s="24">
        <v>0</v>
      </c>
      <c r="X13" s="24">
        <f t="shared" si="8"/>
        <v>0</v>
      </c>
      <c r="Y13" s="24">
        <v>0</v>
      </c>
      <c r="Z13" s="24">
        <f t="shared" si="9"/>
        <v>0</v>
      </c>
      <c r="AA13" s="24">
        <v>0</v>
      </c>
      <c r="AB13" s="24">
        <f t="shared" si="10"/>
        <v>0</v>
      </c>
      <c r="AC13" s="24">
        <v>0</v>
      </c>
      <c r="AD13" s="24">
        <f t="shared" si="11"/>
        <v>0</v>
      </c>
      <c r="AE13" s="6">
        <f t="shared" si="12"/>
        <v>0</v>
      </c>
    </row>
    <row r="14" spans="1:31" x14ac:dyDescent="0.45">
      <c r="A14" s="21"/>
      <c r="B14" s="21"/>
      <c r="C14" s="22" t="s">
        <v>35</v>
      </c>
      <c r="D14" s="23">
        <v>2.2372999999999998</v>
      </c>
      <c r="E14" s="21" t="s">
        <v>66</v>
      </c>
      <c r="F14" s="21" t="s">
        <v>30</v>
      </c>
      <c r="G14" s="24">
        <v>0</v>
      </c>
      <c r="H14" s="24">
        <f t="shared" si="0"/>
        <v>0</v>
      </c>
      <c r="I14" s="24">
        <v>0</v>
      </c>
      <c r="J14" s="24">
        <f t="shared" si="1"/>
        <v>0</v>
      </c>
      <c r="K14" s="24">
        <v>0</v>
      </c>
      <c r="L14" s="24">
        <f t="shared" si="2"/>
        <v>0</v>
      </c>
      <c r="M14" s="24">
        <v>0</v>
      </c>
      <c r="N14" s="24">
        <f t="shared" si="3"/>
        <v>0</v>
      </c>
      <c r="O14" s="24">
        <v>0</v>
      </c>
      <c r="P14" s="24">
        <f t="shared" si="4"/>
        <v>0</v>
      </c>
      <c r="Q14" s="24">
        <v>0</v>
      </c>
      <c r="R14" s="24">
        <f t="shared" si="5"/>
        <v>0</v>
      </c>
      <c r="S14" s="24">
        <v>0</v>
      </c>
      <c r="T14" s="24">
        <f t="shared" si="6"/>
        <v>0</v>
      </c>
      <c r="U14" s="24">
        <v>0</v>
      </c>
      <c r="V14" s="24">
        <f t="shared" si="7"/>
        <v>0</v>
      </c>
      <c r="W14" s="24">
        <v>0</v>
      </c>
      <c r="X14" s="24">
        <f t="shared" si="8"/>
        <v>0</v>
      </c>
      <c r="Y14" s="24">
        <v>0</v>
      </c>
      <c r="Z14" s="24">
        <f t="shared" si="9"/>
        <v>0</v>
      </c>
      <c r="AA14" s="24">
        <v>0</v>
      </c>
      <c r="AB14" s="24">
        <f t="shared" si="10"/>
        <v>0</v>
      </c>
      <c r="AC14" s="24">
        <v>0</v>
      </c>
      <c r="AD14" s="24">
        <f t="shared" si="11"/>
        <v>0</v>
      </c>
      <c r="AE14" s="6">
        <f t="shared" si="12"/>
        <v>0</v>
      </c>
    </row>
    <row r="15" spans="1:31" x14ac:dyDescent="0.45">
      <c r="A15" s="21"/>
      <c r="B15" s="21"/>
      <c r="C15" s="22" t="s">
        <v>36</v>
      </c>
      <c r="D15" s="23">
        <v>1.7273000000000001</v>
      </c>
      <c r="E15" s="21" t="s">
        <v>67</v>
      </c>
      <c r="F15" s="21" t="s">
        <v>37</v>
      </c>
      <c r="G15" s="24">
        <v>0</v>
      </c>
      <c r="H15" s="24">
        <f t="shared" si="0"/>
        <v>0</v>
      </c>
      <c r="I15" s="24">
        <v>0</v>
      </c>
      <c r="J15" s="24">
        <f t="shared" si="1"/>
        <v>0</v>
      </c>
      <c r="K15" s="24">
        <v>0</v>
      </c>
      <c r="L15" s="24">
        <f t="shared" si="2"/>
        <v>0</v>
      </c>
      <c r="M15" s="24">
        <v>0</v>
      </c>
      <c r="N15" s="24">
        <f t="shared" si="3"/>
        <v>0</v>
      </c>
      <c r="O15" s="24">
        <v>0</v>
      </c>
      <c r="P15" s="24">
        <f t="shared" si="4"/>
        <v>0</v>
      </c>
      <c r="Q15" s="24">
        <v>0</v>
      </c>
      <c r="R15" s="24">
        <f t="shared" si="5"/>
        <v>0</v>
      </c>
      <c r="S15" s="24">
        <v>0</v>
      </c>
      <c r="T15" s="24">
        <f t="shared" si="6"/>
        <v>0</v>
      </c>
      <c r="U15" s="24">
        <v>0</v>
      </c>
      <c r="V15" s="24">
        <f t="shared" si="7"/>
        <v>0</v>
      </c>
      <c r="W15" s="24">
        <v>0</v>
      </c>
      <c r="X15" s="24">
        <f t="shared" si="8"/>
        <v>0</v>
      </c>
      <c r="Y15" s="24">
        <v>0</v>
      </c>
      <c r="Z15" s="24">
        <f t="shared" si="9"/>
        <v>0</v>
      </c>
      <c r="AA15" s="24">
        <v>0</v>
      </c>
      <c r="AB15" s="24">
        <f t="shared" si="10"/>
        <v>0</v>
      </c>
      <c r="AC15" s="24">
        <v>0</v>
      </c>
      <c r="AD15" s="24">
        <f t="shared" si="11"/>
        <v>0</v>
      </c>
      <c r="AE15" s="6">
        <f t="shared" si="12"/>
        <v>0</v>
      </c>
    </row>
    <row r="16" spans="1:31" x14ac:dyDescent="0.45">
      <c r="A16" s="21"/>
      <c r="B16" s="21"/>
      <c r="C16" s="22" t="s">
        <v>38</v>
      </c>
      <c r="D16" s="23">
        <v>2.254</v>
      </c>
      <c r="E16" s="21" t="s">
        <v>67</v>
      </c>
      <c r="F16" s="21" t="s">
        <v>37</v>
      </c>
      <c r="G16" s="24">
        <v>0</v>
      </c>
      <c r="H16" s="24">
        <f t="shared" si="0"/>
        <v>0</v>
      </c>
      <c r="I16" s="24">
        <v>0</v>
      </c>
      <c r="J16" s="24">
        <f t="shared" si="1"/>
        <v>0</v>
      </c>
      <c r="K16" s="24">
        <v>0</v>
      </c>
      <c r="L16" s="24">
        <f t="shared" si="2"/>
        <v>0</v>
      </c>
      <c r="M16" s="24">
        <v>0</v>
      </c>
      <c r="N16" s="24">
        <f t="shared" si="3"/>
        <v>0</v>
      </c>
      <c r="O16" s="24">
        <v>0</v>
      </c>
      <c r="P16" s="24">
        <f t="shared" si="4"/>
        <v>0</v>
      </c>
      <c r="Q16" s="24">
        <v>0</v>
      </c>
      <c r="R16" s="24">
        <f t="shared" si="5"/>
        <v>0</v>
      </c>
      <c r="S16" s="24">
        <v>0</v>
      </c>
      <c r="T16" s="24">
        <f t="shared" si="6"/>
        <v>0</v>
      </c>
      <c r="U16" s="24">
        <v>0</v>
      </c>
      <c r="V16" s="24">
        <f t="shared" si="7"/>
        <v>0</v>
      </c>
      <c r="W16" s="24">
        <v>0</v>
      </c>
      <c r="X16" s="24">
        <f t="shared" si="8"/>
        <v>0</v>
      </c>
      <c r="Y16" s="24">
        <v>0</v>
      </c>
      <c r="Z16" s="24">
        <f t="shared" si="9"/>
        <v>0</v>
      </c>
      <c r="AA16" s="24">
        <v>0</v>
      </c>
      <c r="AB16" s="24">
        <f t="shared" si="10"/>
        <v>0</v>
      </c>
      <c r="AC16" s="24">
        <v>0</v>
      </c>
      <c r="AD16" s="24">
        <f t="shared" si="11"/>
        <v>0</v>
      </c>
      <c r="AE16" s="6">
        <f t="shared" si="12"/>
        <v>0</v>
      </c>
    </row>
    <row r="17" spans="1:31" x14ac:dyDescent="0.45">
      <c r="A17" s="21"/>
      <c r="B17" s="21">
        <v>2</v>
      </c>
      <c r="C17" s="22" t="s">
        <v>53</v>
      </c>
      <c r="D17" s="23">
        <v>25</v>
      </c>
      <c r="E17" s="21" t="s">
        <v>68</v>
      </c>
      <c r="F17" s="21" t="s">
        <v>54</v>
      </c>
      <c r="G17" s="24">
        <f>'CH4'!$D$8</f>
        <v>20.64</v>
      </c>
      <c r="H17" s="24">
        <f t="shared" si="0"/>
        <v>516</v>
      </c>
      <c r="I17" s="24">
        <f>'CH4'!$E$8</f>
        <v>19.608000000000001</v>
      </c>
      <c r="J17" s="24">
        <f t="shared" si="1"/>
        <v>490.2</v>
      </c>
      <c r="K17" s="24">
        <f>'CH4'!$F$8</f>
        <v>23.736000000000001</v>
      </c>
      <c r="L17" s="24">
        <f t="shared" si="2"/>
        <v>593.4</v>
      </c>
      <c r="M17" s="24">
        <f>'CH4'!$G$8</f>
        <v>19.608000000000001</v>
      </c>
      <c r="N17" s="24">
        <f t="shared" si="3"/>
        <v>490.2</v>
      </c>
      <c r="O17" s="24">
        <f>'CH4'!$H$8</f>
        <v>18.576000000000001</v>
      </c>
      <c r="P17" s="24">
        <f t="shared" si="4"/>
        <v>464.40000000000003</v>
      </c>
      <c r="Q17" s="24">
        <f>'CH4'!$I$8</f>
        <v>21.672000000000001</v>
      </c>
      <c r="R17" s="24">
        <f t="shared" si="5"/>
        <v>541.80000000000007</v>
      </c>
      <c r="S17" s="24">
        <f>'CH4'!$J$8</f>
        <v>20.64</v>
      </c>
      <c r="T17" s="24">
        <f t="shared" si="6"/>
        <v>516</v>
      </c>
      <c r="U17" s="24">
        <f>'CH4'!$K$8</f>
        <v>21.672000000000001</v>
      </c>
      <c r="V17" s="24">
        <f t="shared" si="7"/>
        <v>541.80000000000007</v>
      </c>
      <c r="W17" s="24">
        <f>'CH4'!$L$8</f>
        <v>22.704000000000001</v>
      </c>
      <c r="X17" s="24">
        <f t="shared" si="8"/>
        <v>567.6</v>
      </c>
      <c r="Y17" s="24">
        <f>'CH4'!$M$8</f>
        <v>19.608000000000001</v>
      </c>
      <c r="Z17" s="24">
        <f t="shared" si="9"/>
        <v>490.2</v>
      </c>
      <c r="AA17" s="24">
        <f>'CH4'!$N$8</f>
        <v>22.704000000000001</v>
      </c>
      <c r="AB17" s="24">
        <f t="shared" si="10"/>
        <v>567.6</v>
      </c>
      <c r="AC17" s="24">
        <f>'CH4'!$O$8</f>
        <v>20.64</v>
      </c>
      <c r="AD17" s="24">
        <f t="shared" si="11"/>
        <v>516</v>
      </c>
      <c r="AE17" s="6">
        <f t="shared" si="12"/>
        <v>6295.2000000000007</v>
      </c>
    </row>
    <row r="18" spans="1:31" x14ac:dyDescent="0.45">
      <c r="A18" s="21"/>
      <c r="B18" s="21">
        <v>3</v>
      </c>
      <c r="C18" s="22" t="s">
        <v>58</v>
      </c>
      <c r="D18" s="23">
        <v>25</v>
      </c>
      <c r="E18" s="21" t="s">
        <v>68</v>
      </c>
      <c r="F18" s="21" t="s">
        <v>54</v>
      </c>
      <c r="G18" s="24">
        <f>'CH4'!$D$12</f>
        <v>0</v>
      </c>
      <c r="H18" s="24">
        <f t="shared" si="0"/>
        <v>0</v>
      </c>
      <c r="I18" s="24">
        <f>'CH4'!$E$12</f>
        <v>0</v>
      </c>
      <c r="J18" s="24">
        <f t="shared" si="1"/>
        <v>0</v>
      </c>
      <c r="K18" s="24">
        <f>'CH4'!$F$12</f>
        <v>0</v>
      </c>
      <c r="L18" s="24">
        <f t="shared" si="2"/>
        <v>0</v>
      </c>
      <c r="M18" s="24">
        <f>'CH4'!$G$12</f>
        <v>0</v>
      </c>
      <c r="N18" s="24">
        <f t="shared" si="3"/>
        <v>0</v>
      </c>
      <c r="O18" s="24">
        <f>'CH4'!$H$12</f>
        <v>0</v>
      </c>
      <c r="P18" s="24">
        <f t="shared" si="4"/>
        <v>0</v>
      </c>
      <c r="Q18" s="24">
        <f>'CH4'!$I$12</f>
        <v>0</v>
      </c>
      <c r="R18" s="24">
        <f t="shared" si="5"/>
        <v>0</v>
      </c>
      <c r="S18" s="24">
        <f>'CH4'!$J$12</f>
        <v>0</v>
      </c>
      <c r="T18" s="24">
        <f t="shared" si="6"/>
        <v>0</v>
      </c>
      <c r="U18" s="24">
        <f>'CH4'!$K$12</f>
        <v>0</v>
      </c>
      <c r="V18" s="24">
        <f t="shared" si="7"/>
        <v>0</v>
      </c>
      <c r="W18" s="24">
        <f>'CH4'!$L$12</f>
        <v>0</v>
      </c>
      <c r="X18" s="24">
        <f t="shared" si="8"/>
        <v>0</v>
      </c>
      <c r="Y18" s="24">
        <f>'CH4'!$M$12</f>
        <v>0</v>
      </c>
      <c r="Z18" s="24">
        <f t="shared" si="9"/>
        <v>0</v>
      </c>
      <c r="AA18" s="24">
        <f>'CH4'!$N$12</f>
        <v>0</v>
      </c>
      <c r="AB18" s="24">
        <f t="shared" si="10"/>
        <v>0</v>
      </c>
      <c r="AC18" s="24">
        <f>'CH4'!$O$12</f>
        <v>0</v>
      </c>
      <c r="AD18" s="24">
        <f t="shared" si="11"/>
        <v>0</v>
      </c>
      <c r="AE18" s="6">
        <f t="shared" si="12"/>
        <v>0</v>
      </c>
    </row>
    <row r="19" spans="1:31" x14ac:dyDescent="0.45">
      <c r="A19" s="21"/>
      <c r="B19" s="21">
        <v>4</v>
      </c>
      <c r="C19" s="22" t="s">
        <v>69</v>
      </c>
      <c r="D19" s="23">
        <v>1</v>
      </c>
      <c r="E19" s="21" t="s">
        <v>67</v>
      </c>
      <c r="F19" s="21" t="s">
        <v>37</v>
      </c>
      <c r="G19" s="24"/>
      <c r="H19" s="24">
        <f t="shared" si="0"/>
        <v>0</v>
      </c>
      <c r="I19" s="24">
        <v>0</v>
      </c>
      <c r="J19" s="24">
        <f t="shared" si="1"/>
        <v>0</v>
      </c>
      <c r="K19" s="24">
        <v>0</v>
      </c>
      <c r="L19" s="24">
        <f t="shared" si="2"/>
        <v>0</v>
      </c>
      <c r="M19" s="24">
        <v>0</v>
      </c>
      <c r="N19" s="24">
        <f t="shared" si="3"/>
        <v>0</v>
      </c>
      <c r="O19" s="24">
        <v>0</v>
      </c>
      <c r="P19" s="24">
        <f t="shared" si="4"/>
        <v>0</v>
      </c>
      <c r="Q19" s="24">
        <v>0</v>
      </c>
      <c r="R19" s="24">
        <f t="shared" si="5"/>
        <v>0</v>
      </c>
      <c r="S19" s="24">
        <v>0</v>
      </c>
      <c r="T19" s="24">
        <f t="shared" si="6"/>
        <v>0</v>
      </c>
      <c r="U19" s="24">
        <v>0</v>
      </c>
      <c r="V19" s="24">
        <f t="shared" si="7"/>
        <v>0</v>
      </c>
      <c r="W19" s="24">
        <v>0</v>
      </c>
      <c r="X19" s="24">
        <f t="shared" si="8"/>
        <v>0</v>
      </c>
      <c r="Y19" s="24">
        <v>0</v>
      </c>
      <c r="Z19" s="24">
        <f t="shared" si="9"/>
        <v>0</v>
      </c>
      <c r="AA19" s="24">
        <v>0</v>
      </c>
      <c r="AB19" s="24">
        <f t="shared" si="10"/>
        <v>0</v>
      </c>
      <c r="AC19" s="24">
        <v>0</v>
      </c>
      <c r="AD19" s="24">
        <f t="shared" si="11"/>
        <v>0</v>
      </c>
      <c r="AE19" s="6">
        <f t="shared" si="12"/>
        <v>0</v>
      </c>
    </row>
    <row r="20" spans="1:31" x14ac:dyDescent="0.45">
      <c r="A20" s="21"/>
      <c r="B20" s="21">
        <v>5</v>
      </c>
      <c r="C20" s="22" t="s">
        <v>40</v>
      </c>
      <c r="D20" s="23">
        <v>1300</v>
      </c>
      <c r="E20" s="21" t="s">
        <v>70</v>
      </c>
      <c r="F20" s="21" t="s">
        <v>71</v>
      </c>
      <c r="G20" s="24"/>
      <c r="H20" s="24">
        <f t="shared" si="0"/>
        <v>0</v>
      </c>
      <c r="I20" s="24"/>
      <c r="J20" s="24">
        <f t="shared" si="1"/>
        <v>0</v>
      </c>
      <c r="K20" s="24"/>
      <c r="L20" s="24">
        <f t="shared" si="2"/>
        <v>0</v>
      </c>
      <c r="M20" s="24"/>
      <c r="N20" s="24">
        <f t="shared" si="3"/>
        <v>0</v>
      </c>
      <c r="O20" s="24"/>
      <c r="P20" s="24">
        <f t="shared" si="4"/>
        <v>0</v>
      </c>
      <c r="Q20" s="24"/>
      <c r="R20" s="24">
        <f t="shared" si="5"/>
        <v>0</v>
      </c>
      <c r="S20" s="24"/>
      <c r="T20" s="24">
        <f t="shared" si="6"/>
        <v>0</v>
      </c>
      <c r="U20" s="24"/>
      <c r="V20" s="24">
        <f t="shared" si="7"/>
        <v>0</v>
      </c>
      <c r="W20" s="24"/>
      <c r="X20" s="24">
        <f t="shared" si="8"/>
        <v>0</v>
      </c>
      <c r="Y20" s="24"/>
      <c r="Z20" s="24">
        <f t="shared" si="9"/>
        <v>0</v>
      </c>
      <c r="AA20" s="24"/>
      <c r="AB20" s="24">
        <f t="shared" si="10"/>
        <v>0</v>
      </c>
      <c r="AC20" s="24"/>
      <c r="AD20" s="24">
        <f t="shared" si="11"/>
        <v>0</v>
      </c>
      <c r="AE20" s="6">
        <f t="shared" si="12"/>
        <v>0</v>
      </c>
    </row>
    <row r="21" spans="1:31" x14ac:dyDescent="0.45">
      <c r="A21" s="21" t="s">
        <v>86</v>
      </c>
      <c r="B21" s="21"/>
      <c r="C21" s="22"/>
      <c r="D21" s="23"/>
      <c r="E21" s="21"/>
      <c r="F21" s="21"/>
      <c r="G21" s="24"/>
      <c r="H21" s="24">
        <f>SUM(H9:H20)</f>
        <v>516</v>
      </c>
      <c r="I21" s="24"/>
      <c r="J21" s="24">
        <f>SUM(J9:J20)</f>
        <v>490.2</v>
      </c>
      <c r="K21" s="24"/>
      <c r="L21" s="24">
        <f>SUM(L9:L20)</f>
        <v>2122.8984449999998</v>
      </c>
      <c r="M21" s="24"/>
      <c r="N21" s="24">
        <f>SUM(N9:N20)</f>
        <v>490.2</v>
      </c>
      <c r="O21" s="24"/>
      <c r="P21" s="24">
        <f>SUM(P9:P20)</f>
        <v>464.40000000000003</v>
      </c>
      <c r="Q21" s="24"/>
      <c r="R21" s="24">
        <f>SUM(R9:R20)</f>
        <v>541.80000000000007</v>
      </c>
      <c r="S21" s="24"/>
      <c r="T21" s="24">
        <f>SUM(T9:T20)</f>
        <v>516</v>
      </c>
      <c r="U21" s="24"/>
      <c r="V21" s="24">
        <f>SUM(V9:V20)</f>
        <v>541.80000000000007</v>
      </c>
      <c r="W21" s="24"/>
      <c r="X21" s="24">
        <f>SUM(X9:X20)</f>
        <v>855.33150000000001</v>
      </c>
      <c r="Y21" s="24"/>
      <c r="Z21" s="24">
        <f>SUM(Z9:Z20)</f>
        <v>801.11443799999995</v>
      </c>
      <c r="AA21" s="24"/>
      <c r="AB21" s="24">
        <f>SUM(AB9:AB20)</f>
        <v>967.13574000000006</v>
      </c>
      <c r="AC21" s="24"/>
      <c r="AD21" s="24">
        <f>SUM(AD9:AD20)</f>
        <v>1580.524341</v>
      </c>
      <c r="AE21" s="24">
        <f>SUM(AE9:AE20)</f>
        <v>9887.4044640000011</v>
      </c>
    </row>
    <row r="22" spans="1:31" x14ac:dyDescent="0.45">
      <c r="A22" s="25" t="s">
        <v>88</v>
      </c>
      <c r="B22" s="25">
        <v>6</v>
      </c>
      <c r="C22" s="26" t="s">
        <v>73</v>
      </c>
      <c r="D22" s="27">
        <v>0.49990000000000001</v>
      </c>
      <c r="E22" s="25" t="s">
        <v>74</v>
      </c>
      <c r="F22" s="25" t="s">
        <v>42</v>
      </c>
      <c r="G22" s="28">
        <v>12812</v>
      </c>
      <c r="H22" s="28">
        <f t="shared" si="0"/>
        <v>6404.7188000000006</v>
      </c>
      <c r="I22" s="28">
        <v>11924</v>
      </c>
      <c r="J22" s="28">
        <f t="shared" si="1"/>
        <v>5960.8076000000001</v>
      </c>
      <c r="K22" s="28">
        <v>17257</v>
      </c>
      <c r="L22" s="28">
        <f t="shared" si="2"/>
        <v>8626.7743000000009</v>
      </c>
      <c r="M22" s="28">
        <v>15720</v>
      </c>
      <c r="N22" s="28">
        <f t="shared" si="3"/>
        <v>7858.4279999999999</v>
      </c>
      <c r="O22" s="28">
        <v>17350</v>
      </c>
      <c r="P22" s="28">
        <f t="shared" si="4"/>
        <v>8673.2649999999994</v>
      </c>
      <c r="Q22" s="28">
        <v>14222</v>
      </c>
      <c r="R22" s="28">
        <f t="shared" si="5"/>
        <v>7109.5778</v>
      </c>
      <c r="S22" s="28">
        <v>20680</v>
      </c>
      <c r="T22" s="28">
        <f t="shared" si="6"/>
        <v>10337.932000000001</v>
      </c>
      <c r="U22" s="28">
        <v>27784</v>
      </c>
      <c r="V22" s="28">
        <f t="shared" si="7"/>
        <v>13889.221600000001</v>
      </c>
      <c r="W22" s="28">
        <v>19875</v>
      </c>
      <c r="X22" s="28">
        <f t="shared" si="8"/>
        <v>9935.5125000000007</v>
      </c>
      <c r="Y22" s="28">
        <v>23080</v>
      </c>
      <c r="Z22" s="28">
        <f t="shared" si="9"/>
        <v>11537.692000000001</v>
      </c>
      <c r="AA22" s="28">
        <v>18312</v>
      </c>
      <c r="AB22" s="28">
        <f t="shared" si="10"/>
        <v>9154.1687999999995</v>
      </c>
      <c r="AC22" s="28">
        <v>14377</v>
      </c>
      <c r="AD22" s="28">
        <f t="shared" si="11"/>
        <v>7187.0623000000005</v>
      </c>
      <c r="AE22" s="6">
        <f t="shared" si="12"/>
        <v>106675.16069999999</v>
      </c>
    </row>
    <row r="23" spans="1:31" x14ac:dyDescent="0.45">
      <c r="A23" s="29" t="s">
        <v>75</v>
      </c>
      <c r="B23" s="29">
        <v>7</v>
      </c>
      <c r="C23" s="30" t="s">
        <v>76</v>
      </c>
      <c r="D23" s="31"/>
      <c r="E23" s="29"/>
      <c r="F23" s="29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6"/>
    </row>
    <row r="24" spans="1:31" x14ac:dyDescent="0.45">
      <c r="A24" s="29"/>
      <c r="B24" s="29"/>
      <c r="C24" s="30" t="s">
        <v>77</v>
      </c>
      <c r="D24" s="31">
        <v>0.79479999999999995</v>
      </c>
      <c r="E24" s="29" t="s">
        <v>78</v>
      </c>
      <c r="F24" s="29" t="s">
        <v>45</v>
      </c>
      <c r="G24" s="32">
        <v>0</v>
      </c>
      <c r="H24" s="32">
        <f>G24*D24</f>
        <v>0</v>
      </c>
      <c r="I24" s="32">
        <v>0</v>
      </c>
      <c r="J24" s="32">
        <f>I24*D24</f>
        <v>0</v>
      </c>
      <c r="K24" s="32">
        <v>0</v>
      </c>
      <c r="L24" s="32">
        <f>K24*D24</f>
        <v>0</v>
      </c>
      <c r="M24" s="32">
        <v>0</v>
      </c>
      <c r="N24" s="32">
        <f>M24*D24</f>
        <v>0</v>
      </c>
      <c r="O24" s="32">
        <v>0</v>
      </c>
      <c r="P24" s="32">
        <f>O24*D24</f>
        <v>0</v>
      </c>
      <c r="Q24" s="32">
        <v>0</v>
      </c>
      <c r="R24" s="32">
        <f>Q24*D24</f>
        <v>0</v>
      </c>
      <c r="S24" s="32">
        <v>0</v>
      </c>
      <c r="T24" s="32">
        <f>S24*D24</f>
        <v>0</v>
      </c>
      <c r="U24" s="32">
        <v>0</v>
      </c>
      <c r="V24" s="32">
        <f>U24*D24</f>
        <v>0</v>
      </c>
      <c r="W24" s="32">
        <v>0</v>
      </c>
      <c r="X24" s="32">
        <f>W24*D24</f>
        <v>0</v>
      </c>
      <c r="Y24" s="32">
        <v>0</v>
      </c>
      <c r="Z24" s="32">
        <f>Y24*D24</f>
        <v>0</v>
      </c>
      <c r="AA24" s="32">
        <v>0</v>
      </c>
      <c r="AB24" s="32">
        <f>AA24*D24</f>
        <v>0</v>
      </c>
      <c r="AC24" s="32">
        <v>0</v>
      </c>
      <c r="AD24" s="32">
        <f>AC24*D24</f>
        <v>0</v>
      </c>
      <c r="AE24" s="6">
        <f>H24+J24+L24+N24+P24+R24+T24+V24+X24+Z24+AB24+AD24</f>
        <v>0</v>
      </c>
    </row>
    <row r="25" spans="1:31" x14ac:dyDescent="0.45">
      <c r="A25" s="29"/>
      <c r="B25" s="29"/>
      <c r="C25" s="30" t="s">
        <v>79</v>
      </c>
      <c r="D25" s="31">
        <v>0.32379999999999998</v>
      </c>
      <c r="E25" s="29" t="s">
        <v>78</v>
      </c>
      <c r="F25" s="29" t="s">
        <v>45</v>
      </c>
      <c r="G25" s="32">
        <v>0</v>
      </c>
      <c r="H25" s="32">
        <f>G25*D25</f>
        <v>0</v>
      </c>
      <c r="I25" s="32">
        <v>0</v>
      </c>
      <c r="J25" s="32">
        <f>I25*D25</f>
        <v>0</v>
      </c>
      <c r="K25" s="32">
        <v>0</v>
      </c>
      <c r="L25" s="32">
        <f>K25*D25</f>
        <v>0</v>
      </c>
      <c r="M25" s="32">
        <v>0</v>
      </c>
      <c r="N25" s="32">
        <f>M25*D25</f>
        <v>0</v>
      </c>
      <c r="O25" s="32">
        <v>0</v>
      </c>
      <c r="P25" s="32">
        <f>O25*D25</f>
        <v>0</v>
      </c>
      <c r="Q25" s="32">
        <v>0</v>
      </c>
      <c r="R25" s="32">
        <f>Q25*D25</f>
        <v>0</v>
      </c>
      <c r="S25" s="32">
        <v>0</v>
      </c>
      <c r="T25" s="32">
        <f>S25*D25</f>
        <v>0</v>
      </c>
      <c r="U25" s="32">
        <v>0</v>
      </c>
      <c r="V25" s="32">
        <f>U25*D25</f>
        <v>0</v>
      </c>
      <c r="W25" s="32">
        <v>0</v>
      </c>
      <c r="X25" s="32">
        <f>W25*D25</f>
        <v>0</v>
      </c>
      <c r="Y25" s="32">
        <v>0</v>
      </c>
      <c r="Z25" s="32">
        <f>Y25*D25</f>
        <v>0</v>
      </c>
      <c r="AA25" s="32">
        <v>0</v>
      </c>
      <c r="AB25" s="32">
        <f>AA25*D25</f>
        <v>0</v>
      </c>
      <c r="AC25" s="32">
        <v>0</v>
      </c>
      <c r="AD25" s="32">
        <f>AC25*D25</f>
        <v>0</v>
      </c>
      <c r="AE25" s="6">
        <f>H25+J25+L25+N25+P25+R25+T25+V25+X25+Z25+AB25+AD25</f>
        <v>0</v>
      </c>
    </row>
    <row r="26" spans="1:31" x14ac:dyDescent="0.45">
      <c r="A26" s="29"/>
      <c r="B26" s="29">
        <v>8</v>
      </c>
      <c r="C26" s="30" t="s">
        <v>43</v>
      </c>
      <c r="D26" s="31">
        <v>2.0859000000000001</v>
      </c>
      <c r="E26" s="29" t="s">
        <v>80</v>
      </c>
      <c r="F26" s="29" t="s">
        <v>37</v>
      </c>
      <c r="G26" s="32">
        <v>167.05</v>
      </c>
      <c r="H26" s="32">
        <f>G26*D26</f>
        <v>348.44959500000004</v>
      </c>
      <c r="I26" s="32">
        <v>71.959999999999994</v>
      </c>
      <c r="J26" s="32">
        <f>I26*D26</f>
        <v>150.10136399999999</v>
      </c>
      <c r="K26" s="32">
        <v>557.69000000000005</v>
      </c>
      <c r="L26" s="32">
        <f>K26*D26</f>
        <v>1163.2855710000001</v>
      </c>
      <c r="M26" s="32">
        <v>77.099999999999994</v>
      </c>
      <c r="N26" s="32">
        <f>M26*D26</f>
        <v>160.82289</v>
      </c>
      <c r="O26" s="32">
        <v>77.099999999999994</v>
      </c>
      <c r="P26" s="32">
        <f>O26*D26</f>
        <v>160.82289</v>
      </c>
      <c r="Q26" s="32">
        <v>251.86</v>
      </c>
      <c r="R26" s="32">
        <f>Q26*D26</f>
        <v>525.35477400000002</v>
      </c>
      <c r="S26" s="32">
        <v>449.75</v>
      </c>
      <c r="T26" s="32">
        <f>S26*D26</f>
        <v>938.13352500000008</v>
      </c>
      <c r="U26" s="32">
        <v>863.52</v>
      </c>
      <c r="V26" s="32">
        <f>U26*D26</f>
        <v>1801.2163680000001</v>
      </c>
      <c r="W26" s="32">
        <v>1292.71</v>
      </c>
      <c r="X26" s="32">
        <f>W26*D26</f>
        <v>2696.4637890000004</v>
      </c>
      <c r="Y26" s="32">
        <v>43.69</v>
      </c>
      <c r="Z26" s="32">
        <f>Y26*D26</f>
        <v>91.132970999999998</v>
      </c>
      <c r="AA26" s="32">
        <v>395.78</v>
      </c>
      <c r="AB26" s="32">
        <f>AA26*D26</f>
        <v>825.557502</v>
      </c>
      <c r="AC26" s="32">
        <v>591.1</v>
      </c>
      <c r="AD26" s="32">
        <f>AC26*D26</f>
        <v>1232.97549</v>
      </c>
      <c r="AE26" s="6">
        <f>H26+J26+L26+N26+P26+R26+T26+V26+X26+Z26+AB26+AD26</f>
        <v>10094.316729000002</v>
      </c>
    </row>
    <row r="27" spans="1:31" x14ac:dyDescent="0.45">
      <c r="A27" s="33"/>
      <c r="B27" s="33">
        <v>7</v>
      </c>
      <c r="C27" s="34" t="s">
        <v>46</v>
      </c>
      <c r="D27" s="35">
        <v>2.3199999999999998</v>
      </c>
      <c r="E27" s="33" t="s">
        <v>80</v>
      </c>
      <c r="F27" s="33" t="s">
        <v>37</v>
      </c>
      <c r="G27" s="36">
        <v>215</v>
      </c>
      <c r="H27" s="36">
        <f>G27*D27</f>
        <v>498.79999999999995</v>
      </c>
      <c r="I27" s="36">
        <v>107</v>
      </c>
      <c r="J27" s="36">
        <f>I27*D27</f>
        <v>248.23999999999998</v>
      </c>
      <c r="K27" s="36">
        <v>154</v>
      </c>
      <c r="L27" s="36">
        <f>K27*D27</f>
        <v>357.28</v>
      </c>
      <c r="M27" s="36">
        <v>100</v>
      </c>
      <c r="N27" s="36">
        <f>M27*D27</f>
        <v>231.99999999999997</v>
      </c>
      <c r="O27" s="36">
        <v>142</v>
      </c>
      <c r="P27" s="36">
        <f>O27*D27</f>
        <v>329.44</v>
      </c>
      <c r="Q27" s="36">
        <v>138</v>
      </c>
      <c r="R27" s="36">
        <f>Q27*D27</f>
        <v>320.15999999999997</v>
      </c>
      <c r="S27" s="36">
        <v>113.3</v>
      </c>
      <c r="T27" s="36">
        <f>S27*D27</f>
        <v>262.85599999999999</v>
      </c>
      <c r="U27" s="36">
        <v>136</v>
      </c>
      <c r="V27" s="36">
        <f>U27*D27</f>
        <v>315.52</v>
      </c>
      <c r="W27" s="36">
        <v>163</v>
      </c>
      <c r="X27" s="36">
        <f>W27*D27</f>
        <v>378.15999999999997</v>
      </c>
      <c r="Y27" s="36">
        <v>138.5</v>
      </c>
      <c r="Z27" s="36">
        <f>Y27*D27</f>
        <v>321.32</v>
      </c>
      <c r="AA27" s="36">
        <v>86.7</v>
      </c>
      <c r="AB27" s="36">
        <f>AA27*D27</f>
        <v>201.14400000000001</v>
      </c>
      <c r="AC27" s="36">
        <v>55</v>
      </c>
      <c r="AD27" s="36">
        <f>AC27*D27</f>
        <v>127.6</v>
      </c>
      <c r="AE27" s="41">
        <f>H27+J27+L27+N27+P27+R27+T27+V27+X27+Z27+AB27+AD27</f>
        <v>3592.52</v>
      </c>
    </row>
    <row r="28" spans="1:31" x14ac:dyDescent="0.45">
      <c r="A28" s="37" t="s">
        <v>87</v>
      </c>
      <c r="B28" s="37"/>
      <c r="C28" s="38"/>
      <c r="D28" s="39"/>
      <c r="E28" s="37"/>
      <c r="F28" s="37"/>
      <c r="G28" s="40"/>
      <c r="H28" s="40">
        <f>SUM(H24:H27)</f>
        <v>847.249595</v>
      </c>
      <c r="I28" s="40"/>
      <c r="J28" s="40">
        <f>SUM(J24:J27)</f>
        <v>398.341364</v>
      </c>
      <c r="K28" s="40"/>
      <c r="L28" s="40">
        <f>SUM(L24:L27)</f>
        <v>1520.5655710000001</v>
      </c>
      <c r="M28" s="40"/>
      <c r="N28" s="40">
        <f>SUM(N24:N27)</f>
        <v>392.82288999999997</v>
      </c>
      <c r="O28" s="40"/>
      <c r="P28" s="40">
        <f>SUM(P24:P27)</f>
        <v>490.26288999999997</v>
      </c>
      <c r="Q28" s="40"/>
      <c r="R28" s="40">
        <f>SUM(R24:R27)</f>
        <v>845.51477399999999</v>
      </c>
      <c r="S28" s="40"/>
      <c r="T28" s="40">
        <f>SUM(T24:T27)</f>
        <v>1200.989525</v>
      </c>
      <c r="U28" s="40"/>
      <c r="V28" s="40">
        <f>SUM(V24:V27)</f>
        <v>2116.7363679999999</v>
      </c>
      <c r="W28" s="40"/>
      <c r="X28" s="40">
        <f>SUM(X24:X27)</f>
        <v>3074.6237890000002</v>
      </c>
      <c r="Y28" s="40"/>
      <c r="Z28" s="40">
        <f>SUM(Z24:Z27)</f>
        <v>412.45297099999999</v>
      </c>
      <c r="AA28" s="40"/>
      <c r="AB28" s="40">
        <f>SUM(AB24:AB27)</f>
        <v>1026.7015019999999</v>
      </c>
      <c r="AC28" s="40"/>
      <c r="AD28" s="40">
        <f>SUM(AD24:AD27)</f>
        <v>1360.5754899999999</v>
      </c>
      <c r="AE28" s="40">
        <f>SUM(AE24:AE27)</f>
        <v>13686.836729000002</v>
      </c>
    </row>
    <row r="31" spans="1:31" x14ac:dyDescent="0.45">
      <c r="C31" s="17" t="s">
        <v>81</v>
      </c>
      <c r="D31" s="13"/>
      <c r="E31" s="13"/>
      <c r="F31" s="13"/>
    </row>
    <row r="32" spans="1:31" x14ac:dyDescent="0.45">
      <c r="C32" s="5" t="s">
        <v>82</v>
      </c>
      <c r="D32" s="5" t="s">
        <v>83</v>
      </c>
      <c r="E32" s="5" t="s">
        <v>84</v>
      </c>
      <c r="F32" s="5" t="s">
        <v>13</v>
      </c>
    </row>
    <row r="33" spans="3:6" x14ac:dyDescent="0.45">
      <c r="C33" s="2" t="s">
        <v>65</v>
      </c>
      <c r="D33" s="1">
        <f>SUM(AE9:AE20)/1000</f>
        <v>9.8874044640000012</v>
      </c>
      <c r="E33" s="1">
        <f>D33*100/$D$36</f>
        <v>7.5911323355807134</v>
      </c>
      <c r="F33" s="2" t="s">
        <v>85</v>
      </c>
    </row>
    <row r="34" spans="3:6" x14ac:dyDescent="0.45">
      <c r="C34" s="2" t="s">
        <v>72</v>
      </c>
      <c r="D34" s="1">
        <f>$AE$22/1000</f>
        <v>106.67516069999999</v>
      </c>
      <c r="E34" s="1">
        <f>D34*100/$D$36</f>
        <v>81.900691404044792</v>
      </c>
      <c r="F34" s="2" t="s">
        <v>85</v>
      </c>
    </row>
    <row r="35" spans="3:6" x14ac:dyDescent="0.45">
      <c r="C35" s="2" t="s">
        <v>75</v>
      </c>
      <c r="D35" s="1">
        <f>SUM(AE24:AE27)/1000</f>
        <v>13.686836729000003</v>
      </c>
      <c r="E35" s="1">
        <f>D35*100/$D$36</f>
        <v>10.508176260374503</v>
      </c>
      <c r="F35" s="2" t="s">
        <v>85</v>
      </c>
    </row>
    <row r="36" spans="3:6" x14ac:dyDescent="0.45">
      <c r="C36" s="9" t="s">
        <v>26</v>
      </c>
      <c r="D36" s="7">
        <f>SUM(D33:D35)</f>
        <v>130.249401893</v>
      </c>
      <c r="E36" s="7">
        <f>D36*100/$D$36</f>
        <v>100</v>
      </c>
      <c r="F36" s="9" t="s">
        <v>85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C31:F31"/>
    <mergeCell ref="U5:V5"/>
    <mergeCell ref="W5:X5"/>
    <mergeCell ref="Y5:Z5"/>
    <mergeCell ref="AA5:AB5"/>
    <mergeCell ref="AC5:AD5"/>
    <mergeCell ref="A1:AE1"/>
    <mergeCell ref="A3:AE3"/>
    <mergeCell ref="A5:A6"/>
    <mergeCell ref="B5:B6"/>
    <mergeCell ref="C5:C6"/>
    <mergeCell ref="D5:D6"/>
    <mergeCell ref="E5:E6"/>
    <mergeCell ref="F5:F6"/>
    <mergeCell ref="AE5:AE6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2C3B-E766-4D6B-9D48-C439C7E53DFE}">
  <dimension ref="B2:O16"/>
  <sheetViews>
    <sheetView tabSelected="1" topLeftCell="A16" zoomScale="90" zoomScaleNormal="90" workbookViewId="0">
      <selection activeCell="B21" sqref="B21"/>
    </sheetView>
  </sheetViews>
  <sheetFormatPr defaultRowHeight="20.5" x14ac:dyDescent="0.45"/>
  <cols>
    <col min="2" max="2" width="9.6640625" customWidth="1"/>
    <col min="3" max="3" width="10.25" style="18" customWidth="1"/>
    <col min="4" max="4" width="9.25" style="18" customWidth="1"/>
  </cols>
  <sheetData>
    <row r="2" spans="2:15" ht="41" x14ac:dyDescent="0.45">
      <c r="B2" s="42" t="s">
        <v>82</v>
      </c>
      <c r="C2" s="20" t="s">
        <v>83</v>
      </c>
      <c r="D2" s="20" t="s">
        <v>84</v>
      </c>
    </row>
    <row r="3" spans="2:15" x14ac:dyDescent="0.45">
      <c r="B3" s="19" t="s">
        <v>65</v>
      </c>
      <c r="C3" s="20">
        <v>9.8874044640000012</v>
      </c>
      <c r="D3" s="20">
        <v>7.5911323355807134</v>
      </c>
    </row>
    <row r="4" spans="2:15" x14ac:dyDescent="0.45">
      <c r="B4" s="19" t="s">
        <v>72</v>
      </c>
      <c r="C4" s="20">
        <v>106.67516069999999</v>
      </c>
      <c r="D4" s="20">
        <v>81.900691404044792</v>
      </c>
    </row>
    <row r="5" spans="2:15" x14ac:dyDescent="0.45">
      <c r="B5" s="19" t="s">
        <v>75</v>
      </c>
      <c r="C5" s="20">
        <v>13.686836729000003</v>
      </c>
      <c r="D5" s="20">
        <v>10.508176260374503</v>
      </c>
    </row>
    <row r="12" spans="2:15" x14ac:dyDescent="0.45">
      <c r="B12" s="43" t="s">
        <v>89</v>
      </c>
      <c r="C12" s="44" t="s">
        <v>14</v>
      </c>
      <c r="D12" s="44" t="s">
        <v>15</v>
      </c>
      <c r="E12" s="44" t="s">
        <v>16</v>
      </c>
      <c r="F12" s="44" t="s">
        <v>17</v>
      </c>
      <c r="G12" s="44" t="s">
        <v>18</v>
      </c>
      <c r="H12" s="44" t="s">
        <v>19</v>
      </c>
      <c r="I12" s="44" t="s">
        <v>20</v>
      </c>
      <c r="J12" s="44" t="s">
        <v>21</v>
      </c>
      <c r="K12" s="44" t="s">
        <v>22</v>
      </c>
      <c r="L12" s="44" t="s">
        <v>23</v>
      </c>
      <c r="M12" s="44" t="s">
        <v>24</v>
      </c>
      <c r="N12" s="44" t="s">
        <v>25</v>
      </c>
      <c r="O12" s="45" t="s">
        <v>26</v>
      </c>
    </row>
    <row r="13" spans="2:15" x14ac:dyDescent="0.45">
      <c r="B13" s="46"/>
      <c r="C13" s="44" t="s">
        <v>63</v>
      </c>
      <c r="D13" s="44" t="s">
        <v>63</v>
      </c>
      <c r="E13" s="44" t="s">
        <v>63</v>
      </c>
      <c r="F13" s="44" t="s">
        <v>63</v>
      </c>
      <c r="G13" s="44" t="s">
        <v>63</v>
      </c>
      <c r="H13" s="44" t="s">
        <v>63</v>
      </c>
      <c r="I13" s="44" t="s">
        <v>63</v>
      </c>
      <c r="J13" s="44" t="s">
        <v>63</v>
      </c>
      <c r="K13" s="44" t="s">
        <v>63</v>
      </c>
      <c r="L13" s="44" t="s">
        <v>63</v>
      </c>
      <c r="M13" s="44" t="s">
        <v>63</v>
      </c>
      <c r="N13" s="44" t="s">
        <v>63</v>
      </c>
      <c r="O13" s="47"/>
    </row>
    <row r="14" spans="2:15" x14ac:dyDescent="0.45">
      <c r="B14" s="48" t="s">
        <v>90</v>
      </c>
      <c r="C14" s="49">
        <v>516</v>
      </c>
      <c r="D14" s="49">
        <v>490.2</v>
      </c>
      <c r="E14" s="49">
        <v>2122.8984449999998</v>
      </c>
      <c r="F14" s="49">
        <v>490.2</v>
      </c>
      <c r="G14" s="49">
        <v>464.40000000000003</v>
      </c>
      <c r="H14" s="49">
        <v>541.80000000000007</v>
      </c>
      <c r="I14" s="49">
        <v>516</v>
      </c>
      <c r="J14" s="49">
        <v>541.80000000000007</v>
      </c>
      <c r="K14" s="49">
        <v>855.33150000000001</v>
      </c>
      <c r="L14" s="49">
        <v>801.11443799999995</v>
      </c>
      <c r="M14" s="49">
        <v>967.13574000000006</v>
      </c>
      <c r="N14" s="49">
        <v>1580.524341</v>
      </c>
      <c r="O14" s="48"/>
    </row>
    <row r="15" spans="2:15" x14ac:dyDescent="0.45">
      <c r="B15" s="48" t="s">
        <v>91</v>
      </c>
      <c r="C15" s="49">
        <v>6404.7188000000006</v>
      </c>
      <c r="D15" s="49">
        <v>5960.8076000000001</v>
      </c>
      <c r="E15" s="49">
        <v>8626.7743000000009</v>
      </c>
      <c r="F15" s="49">
        <v>7858.4279999999999</v>
      </c>
      <c r="G15" s="49">
        <v>8673.2649999999994</v>
      </c>
      <c r="H15" s="49">
        <v>7109.5778</v>
      </c>
      <c r="I15" s="49">
        <v>10337.932000000001</v>
      </c>
      <c r="J15" s="49">
        <v>13889.221600000001</v>
      </c>
      <c r="K15" s="49">
        <v>9935.5125000000007</v>
      </c>
      <c r="L15" s="49">
        <v>11537.692000000001</v>
      </c>
      <c r="M15" s="49">
        <v>9154.1687999999995</v>
      </c>
      <c r="N15" s="49">
        <v>7187.0623000000005</v>
      </c>
      <c r="O15" s="48"/>
    </row>
    <row r="16" spans="2:15" x14ac:dyDescent="0.45">
      <c r="B16" s="48" t="s">
        <v>92</v>
      </c>
      <c r="C16" s="49">
        <v>847.249595</v>
      </c>
      <c r="D16" s="49">
        <v>398.341364</v>
      </c>
      <c r="E16" s="49">
        <v>1520.5655710000001</v>
      </c>
      <c r="F16" s="49">
        <v>392.82288999999997</v>
      </c>
      <c r="G16" s="49">
        <v>490.26288999999997</v>
      </c>
      <c r="H16" s="49">
        <v>845.51477399999999</v>
      </c>
      <c r="I16" s="49">
        <v>1200.989525</v>
      </c>
      <c r="J16" s="49">
        <v>2116.7363679999999</v>
      </c>
      <c r="K16" s="49">
        <v>3074.6237890000002</v>
      </c>
      <c r="L16" s="49">
        <v>412.45297099999999</v>
      </c>
      <c r="M16" s="49">
        <v>1026.7015019999999</v>
      </c>
      <c r="N16" s="49">
        <v>1360.5754899999999</v>
      </c>
      <c r="O16" s="48"/>
    </row>
  </sheetData>
  <mergeCells count="2">
    <mergeCell ref="B12:B13"/>
    <mergeCell ref="O12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ข้อมูลทั่วไป</vt:lpstr>
      <vt:lpstr>การใช้ทรัพยากร</vt:lpstr>
      <vt:lpstr>CH4</vt:lpstr>
      <vt:lpstr>สรุปการคำนวณ CF</vt:lpstr>
      <vt:lpstr>กราฟ 64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ASUS-ROG</cp:lastModifiedBy>
  <dcterms:created xsi:type="dcterms:W3CDTF">2022-08-01T02:16:10Z</dcterms:created>
  <dcterms:modified xsi:type="dcterms:W3CDTF">2022-08-01T04:41:06Z</dcterms:modified>
  <cp:category/>
</cp:coreProperties>
</file>